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Educational Plan" sheetId="1" r:id="rId1"/>
  </sheets>
  <definedNames>
    <definedName name="_xlnm.Print_Titles" localSheetId="0">'Educational Plan'!$44:$44</definedName>
    <definedName name="_xlnm.Print_Area" localSheetId="0">'Educational Plan'!$A$1:$L$331</definedName>
  </definedNames>
  <calcPr fullCalcOnLoad="1"/>
</workbook>
</file>

<file path=xl/comments1.xml><?xml version="1.0" encoding="utf-8"?>
<comments xmlns="http://schemas.openxmlformats.org/spreadsheetml/2006/main">
  <authors>
    <author>Ohttp</author>
    <author>Victoria</author>
    <author>TVA</author>
  </authors>
  <commentList>
    <comment ref="B70" authorId="0">
      <text>
        <r>
          <rPr>
            <sz val="8"/>
            <rFont val="Arial"/>
            <family val="2"/>
          </rPr>
          <t xml:space="preserve">Количество зачетных единиц должно соответствовать трудоемкости, приведенной в Образовательном Стандарте Университета ИТМО, </t>
        </r>
        <r>
          <rPr>
            <sz val="9"/>
            <rFont val="Arial"/>
            <family val="2"/>
          </rPr>
          <t xml:space="preserve">- </t>
        </r>
        <r>
          <rPr>
            <b/>
            <sz val="9"/>
            <rFont val="Arial"/>
            <family val="2"/>
          </rPr>
          <t>6</t>
        </r>
        <r>
          <rPr>
            <b/>
            <sz val="8"/>
            <color indexed="10"/>
            <rFont val="Arial"/>
            <family val="2"/>
          </rPr>
          <t xml:space="preserve"> </t>
        </r>
        <r>
          <rPr>
            <sz val="8"/>
            <rFont val="Arial"/>
            <family val="2"/>
          </rPr>
          <t>зачетных единиц</t>
        </r>
        <r>
          <rPr>
            <sz val="8"/>
            <rFont val="Tahoma"/>
            <family val="2"/>
          </rPr>
          <t xml:space="preserve">
</t>
        </r>
      </text>
    </comment>
    <comment ref="B128" authorId="0">
      <text>
        <r>
          <rPr>
            <sz val="8"/>
            <rFont val="Arial"/>
            <family val="2"/>
          </rPr>
          <t xml:space="preserve">Количество зачетных единиц должно соответствовать трудоемкости, приведенной в Образовательном Стандарте Университета ИТМО, - </t>
        </r>
        <r>
          <rPr>
            <b/>
            <sz val="9"/>
            <rFont val="Arial"/>
            <family val="2"/>
          </rPr>
          <t>18</t>
        </r>
        <r>
          <rPr>
            <b/>
            <sz val="8"/>
            <color indexed="10"/>
            <rFont val="Arial"/>
            <family val="2"/>
          </rPr>
          <t xml:space="preserve"> </t>
        </r>
        <r>
          <rPr>
            <sz val="8"/>
            <rFont val="Arial"/>
            <family val="2"/>
          </rPr>
          <t>зачетных единиц</t>
        </r>
        <r>
          <rPr>
            <sz val="8"/>
            <rFont val="Tahoma"/>
            <family val="2"/>
          </rPr>
          <t xml:space="preserve">
</t>
        </r>
      </text>
    </comment>
    <comment ref="B186" authorId="0">
      <text>
        <r>
          <rPr>
            <sz val="8"/>
            <rFont val="Arial"/>
            <family val="2"/>
          </rPr>
          <t>Количество зачетных единиц должно соответствовать трудоемкости, приведенной в Образовательном Стандарте Университета ИТМО, -</t>
        </r>
        <r>
          <rPr>
            <b/>
            <sz val="8"/>
            <color indexed="10"/>
            <rFont val="Arial"/>
            <family val="2"/>
          </rPr>
          <t xml:space="preserve"> </t>
        </r>
        <r>
          <rPr>
            <b/>
            <sz val="9"/>
            <rFont val="Arial"/>
            <family val="2"/>
          </rPr>
          <t>18</t>
        </r>
        <r>
          <rPr>
            <sz val="8"/>
            <rFont val="Arial"/>
            <family val="2"/>
          </rPr>
          <t xml:space="preserve"> зачетных единиц</t>
        </r>
        <r>
          <rPr>
            <sz val="8"/>
            <rFont val="Tahoma"/>
            <family val="2"/>
          </rPr>
          <t xml:space="preserve">
</t>
        </r>
      </text>
    </comment>
    <comment ref="B244" authorId="0">
      <text>
        <r>
          <rPr>
            <sz val="8"/>
            <rFont val="Arial"/>
            <family val="2"/>
          </rPr>
          <t xml:space="preserve">Количество зачетных единиц должно соответствовать трудоемкости, приведенной в Образовательном Стандарте Университета ИТМО, - </t>
        </r>
        <r>
          <rPr>
            <b/>
            <sz val="9"/>
            <rFont val="Arial"/>
            <family val="2"/>
          </rPr>
          <t>18</t>
        </r>
        <r>
          <rPr>
            <sz val="8"/>
            <rFont val="Arial"/>
            <family val="2"/>
          </rPr>
          <t xml:space="preserve"> зачетных единиц</t>
        </r>
      </text>
    </comment>
    <comment ref="B256" authorId="0">
      <text>
        <r>
          <rPr>
            <sz val="8"/>
            <rFont val="Arial"/>
            <family val="2"/>
          </rPr>
          <t>Количество зачетных единиц должно соответствовать трудоемкости, приведенной в Образовательном Стандарте Университета ИТМО, -</t>
        </r>
        <r>
          <rPr>
            <b/>
            <sz val="9"/>
            <rFont val="Arial"/>
            <family val="2"/>
          </rPr>
          <t xml:space="preserve"> 54</t>
        </r>
        <r>
          <rPr>
            <sz val="8"/>
            <rFont val="Arial"/>
            <family val="2"/>
          </rPr>
          <t xml:space="preserve"> зачетные единицы.</t>
        </r>
        <r>
          <rPr>
            <sz val="8"/>
            <rFont val="Tahoma"/>
            <family val="2"/>
          </rPr>
          <t xml:space="preserve">
</t>
        </r>
      </text>
    </comment>
    <comment ref="B266" authorId="0">
      <text>
        <r>
          <rPr>
            <sz val="8"/>
            <rFont val="Tahoma"/>
            <family val="2"/>
          </rPr>
          <t xml:space="preserve">Количество зачетных единиц должно соответствовать трудоемкости, приведенной в Образовательном Стандарте Университета ИТМО, - </t>
        </r>
        <r>
          <rPr>
            <b/>
            <sz val="8"/>
            <rFont val="Tahoma"/>
            <family val="2"/>
          </rPr>
          <t>6</t>
        </r>
        <r>
          <rPr>
            <sz val="8"/>
            <rFont val="Tahoma"/>
            <family val="2"/>
          </rPr>
          <t xml:space="preserve"> зачетных единиц</t>
        </r>
      </text>
    </comment>
    <comment ref="A287" authorId="0">
      <text>
        <r>
          <rPr>
            <sz val="8"/>
            <rFont val="Tahoma"/>
            <family val="2"/>
          </rPr>
          <t xml:space="preserve">Согласно Образовательному Стандарту Университета ИТМО должно быть не более </t>
        </r>
        <r>
          <rPr>
            <b/>
            <sz val="8"/>
            <rFont val="Tahoma"/>
            <family val="2"/>
          </rPr>
          <t>12</t>
        </r>
        <r>
          <rPr>
            <sz val="8"/>
            <rFont val="Tahoma"/>
            <family val="2"/>
          </rPr>
          <t xml:space="preserve"> зачетов в год</t>
        </r>
      </text>
    </comment>
    <comment ref="A285" authorId="0">
      <text>
        <r>
          <rPr>
            <sz val="8"/>
            <rFont val="Tahoma"/>
            <family val="2"/>
          </rPr>
          <t xml:space="preserve">Согласно Образовательному Стандарту Университета ИТМО должно быть не более </t>
        </r>
        <r>
          <rPr>
            <b/>
            <sz val="8"/>
            <rFont val="Tahoma"/>
            <family val="2"/>
          </rPr>
          <t>10</t>
        </r>
        <r>
          <rPr>
            <sz val="8"/>
            <rFont val="Tahoma"/>
            <family val="2"/>
          </rPr>
          <t xml:space="preserve"> экзаменов в год</t>
        </r>
      </text>
    </comment>
    <comment ref="A280" authorId="1">
      <text>
        <r>
          <rPr>
            <sz val="8"/>
            <rFont val="Tahoma"/>
            <family val="2"/>
          </rPr>
          <t xml:space="preserve">Согласно Образовательному Стандарту Университета ИТМО максимальный объем аудиторных занятий в неделю должен составлять </t>
        </r>
        <r>
          <rPr>
            <b/>
            <sz val="8"/>
            <rFont val="Tahoma"/>
            <family val="2"/>
          </rPr>
          <t>20</t>
        </r>
        <r>
          <rPr>
            <sz val="8"/>
            <rFont val="Tahoma"/>
            <family val="2"/>
          </rPr>
          <t xml:space="preserve"> академических часов. И должен быть не менее </t>
        </r>
        <r>
          <rPr>
            <b/>
            <sz val="8"/>
            <rFont val="Tahoma"/>
            <family val="2"/>
          </rPr>
          <t>14</t>
        </r>
        <r>
          <rPr>
            <sz val="8"/>
            <rFont val="Tahoma"/>
            <family val="2"/>
          </rPr>
          <t xml:space="preserve"> часов для очной формы обучения.</t>
        </r>
      </text>
    </comment>
    <comment ref="A282" authorId="2">
      <text>
        <r>
          <rPr>
            <sz val="8"/>
            <rFont val="Tahoma"/>
            <family val="2"/>
          </rPr>
          <t xml:space="preserve">Согласно Образовательному Стандарту Университета ИТМО занятия лекционного типа должны занимать не более </t>
        </r>
        <r>
          <rPr>
            <b/>
            <sz val="8"/>
            <rFont val="Tahoma"/>
            <family val="2"/>
          </rPr>
          <t>20%</t>
        </r>
        <r>
          <rPr>
            <sz val="8"/>
            <rFont val="Tahoma"/>
            <family val="2"/>
          </rPr>
          <t xml:space="preserve"> от аудиторных занятий.</t>
        </r>
      </text>
    </comment>
    <comment ref="F262" authorId="1">
      <text>
        <r>
          <rPr>
            <sz val="8"/>
            <rFont val="Tahoma"/>
            <family val="2"/>
          </rPr>
          <t>3,5 часа - консультации по вопросам защиты квалификац. работы
0,5 часа - защита вып. квалификац. работы</t>
        </r>
      </text>
    </comment>
    <comment ref="F259" authorId="1">
      <text>
        <r>
          <rPr>
            <sz val="8"/>
            <rFont val="Tahoma"/>
            <family val="2"/>
          </rPr>
          <t>1,5 часа - консультации по подготовке к гос.экзамену
0,5 часа - сдача госуд. экзамена</t>
        </r>
      </text>
    </comment>
  </commentList>
</comments>
</file>

<file path=xl/sharedStrings.xml><?xml version="1.0" encoding="utf-8"?>
<sst xmlns="http://schemas.openxmlformats.org/spreadsheetml/2006/main" count="414" uniqueCount="183">
  <si>
    <t>"УТВЕРЖДАЮ"</t>
  </si>
  <si>
    <t>УЧЕБНЫЙ ПЛАН</t>
  </si>
  <si>
    <t>Распределение по курсам и семестрам учебных часов в неделю</t>
  </si>
  <si>
    <t>КУРС</t>
  </si>
  <si>
    <t>ауд.</t>
  </si>
  <si>
    <t>по</t>
  </si>
  <si>
    <t>СЕМЕСТР</t>
  </si>
  <si>
    <t>заня-</t>
  </si>
  <si>
    <t>видам</t>
  </si>
  <si>
    <t>1</t>
  </si>
  <si>
    <t>2</t>
  </si>
  <si>
    <t>3</t>
  </si>
  <si>
    <t>4</t>
  </si>
  <si>
    <t>5</t>
  </si>
  <si>
    <t>6</t>
  </si>
  <si>
    <t>7</t>
  </si>
  <si>
    <t>8</t>
  </si>
  <si>
    <t>9</t>
  </si>
  <si>
    <t>10</t>
  </si>
  <si>
    <t>11</t>
  </si>
  <si>
    <t>12</t>
  </si>
  <si>
    <t>y</t>
  </si>
  <si>
    <t>z</t>
  </si>
  <si>
    <t>Экзаменов:</t>
  </si>
  <si>
    <t>Зачетов:</t>
  </si>
  <si>
    <t xml:space="preserve">Примечания: </t>
  </si>
  <si>
    <t xml:space="preserve">Научный руководитель </t>
  </si>
  <si>
    <t>Форма контроля</t>
  </si>
  <si>
    <t>ВСЕГО часов :</t>
  </si>
  <si>
    <t xml:space="preserve">Трудоемкость </t>
  </si>
  <si>
    <t>Атрибут 1</t>
  </si>
  <si>
    <t>Атрибут 2</t>
  </si>
  <si>
    <t>t</t>
  </si>
  <si>
    <t>d</t>
  </si>
  <si>
    <t>a</t>
  </si>
  <si>
    <t>часов</t>
  </si>
  <si>
    <t xml:space="preserve">ВСЕГО </t>
  </si>
  <si>
    <t>зачетных единиц:</t>
  </si>
  <si>
    <t>Шехонин А.А.</t>
  </si>
  <si>
    <t>Кафедра</t>
  </si>
  <si>
    <t>в процентах от аудиторных занятий:</t>
  </si>
  <si>
    <t>ВСЕГО зачетных единиц :</t>
  </si>
  <si>
    <t>М.1.1.1</t>
  </si>
  <si>
    <t>М.1.2.1</t>
  </si>
  <si>
    <t>М.1.1.2</t>
  </si>
  <si>
    <t>Кол-во недель обучения</t>
  </si>
  <si>
    <t>_____  ____________________   201_ г.</t>
  </si>
  <si>
    <t>Начальник УПОП</t>
  </si>
  <si>
    <t>Экзамен</t>
  </si>
  <si>
    <t>Зачет</t>
  </si>
  <si>
    <t>общая,</t>
  </si>
  <si>
    <t>тия,</t>
  </si>
  <si>
    <t>час.</t>
  </si>
  <si>
    <t>тий,</t>
  </si>
  <si>
    <t>М.1.1.3</t>
  </si>
  <si>
    <t>БАЗОВАЯ ЧАСТЬ</t>
  </si>
  <si>
    <t>М.1.2.2</t>
  </si>
  <si>
    <t>М.1.2.5</t>
  </si>
  <si>
    <t>М.1.2.6</t>
  </si>
  <si>
    <t>М.1.2.7</t>
  </si>
  <si>
    <t>М.1.2.8</t>
  </si>
  <si>
    <t>М.1.2.9</t>
  </si>
  <si>
    <t>М.1.3.5</t>
  </si>
  <si>
    <t>М.1.3.6</t>
  </si>
  <si>
    <t>М.1.3.7</t>
  </si>
  <si>
    <t>М.1.3.8</t>
  </si>
  <si>
    <t>М.1.3.9</t>
  </si>
  <si>
    <t>М.1.4.5</t>
  </si>
  <si>
    <t>М.1.4.6</t>
  </si>
  <si>
    <t>М.1.4.7</t>
  </si>
  <si>
    <t>М.1.4.8</t>
  </si>
  <si>
    <t>М.1.4.9</t>
  </si>
  <si>
    <t>М.3 ГОСУДАРСТВЕННАЯ ИТОГОВАЯ АТТЕСТАЦИЯ</t>
  </si>
  <si>
    <t>НАПРАВЛЕНИЕ ПОДГОТОВКИ</t>
  </si>
  <si>
    <t>НАПРАВЛЕННОСТЬ (ПРОФИЛЬ) ОБРАЗОВАТЕЛЬНОЙ ПРОГРАММЫ</t>
  </si>
  <si>
    <t>Индекс</t>
  </si>
  <si>
    <t>Название дисциплины (модуля), практики, аттестации</t>
  </si>
  <si>
    <t>Гос. экзамен:</t>
  </si>
  <si>
    <t xml:space="preserve"> Очная форма обучения, срок получения образования - 2 года</t>
  </si>
  <si>
    <t>Объем образовательной программы - 120 зачетных единиц (з.е.), в том числе:</t>
  </si>
  <si>
    <t>в т.ч. нед. пром. аттест.</t>
  </si>
  <si>
    <t>Трудоемкость  учебной нагрузки обучающегося, час.</t>
  </si>
  <si>
    <t>Аудиторные учебные занятия, час.</t>
  </si>
  <si>
    <t>Занятия лекционного типа, час.</t>
  </si>
  <si>
    <t xml:space="preserve">        первая - число часов занятий лекционного типа в неделю;</t>
  </si>
  <si>
    <t xml:space="preserve">        вторая - число часов лабораторных занятий в неделю; </t>
  </si>
  <si>
    <t xml:space="preserve">        третья - число часов практических занятий (семинаров) в неделю;</t>
  </si>
  <si>
    <t xml:space="preserve">        четвертая - число часов самостоятельной работы студента (СРС) в неделю;</t>
  </si>
  <si>
    <t xml:space="preserve">        шестая - число зачетных единиц в семестре.</t>
  </si>
  <si>
    <t>Контактная работа обучающихся с преподавателем, час.</t>
  </si>
  <si>
    <t>ВСЕГО часов:</t>
  </si>
  <si>
    <t>Самостоятельная работа обучающегося, час.</t>
  </si>
  <si>
    <t>з.е.</t>
  </si>
  <si>
    <t>Ректор Университета ИТМО</t>
  </si>
  <si>
    <t xml:space="preserve">магистерской программы                                                                    </t>
  </si>
  <si>
    <t>М.1.2.4</t>
  </si>
  <si>
    <t>М.1.3.2</t>
  </si>
  <si>
    <t>М.1.3.1</t>
  </si>
  <si>
    <t>М.1.3.3</t>
  </si>
  <si>
    <t>М.1.4.1</t>
  </si>
  <si>
    <t>М.1.4.3</t>
  </si>
  <si>
    <t>М.1.4.2</t>
  </si>
  <si>
    <t>М.1.4.4</t>
  </si>
  <si>
    <t>Багаутдинова А.Ш.</t>
  </si>
  <si>
    <t>М.2 ПРАКТИКИ, В ТОМ ЧИСЛЕ НАУЧНО-ИССЛЕДОВАТЕЛЬСКАЯ РАБОТА (НИР)</t>
  </si>
  <si>
    <t xml:space="preserve">        четвертая - число зачетных единиц в семестре.</t>
  </si>
  <si>
    <t xml:space="preserve">        вторая - число часов самостоятельной работы студента (СРС) в неделю; </t>
  </si>
  <si>
    <t xml:space="preserve">        первая - число часов контактной работы обучающихся с преподавателем в неделю;</t>
  </si>
  <si>
    <t>практика, в том числе НИР - 54 з.е.;</t>
  </si>
  <si>
    <t>государственная итоговая аттестация - 6 з.е.</t>
  </si>
  <si>
    <t>Цифры в колонках 8 - 11 (сверху вниз)  в разделе М.2 "Практики, в том числе научно-исследовательская работа (НИР)" обозначают:</t>
  </si>
  <si>
    <t>М.1 ДИСЦИПЛИНЫ (МОДУЛИ)</t>
  </si>
  <si>
    <t>М.1.1 Мировоззренческий модуль</t>
  </si>
  <si>
    <t>М.1.2 Общепрофессиональный модуль</t>
  </si>
  <si>
    <t>М.1.3 Профессиональный модуль</t>
  </si>
  <si>
    <t>ВАРИАТИВНАЯ ЧАСТЬ</t>
  </si>
  <si>
    <t xml:space="preserve">3. Цифры в колонках 8 - 11 (сверху вниз) в разделе М.1 "Дисциплины (модули)" обозначают: </t>
  </si>
  <si>
    <t>М.2.1</t>
  </si>
  <si>
    <t>М.2.2</t>
  </si>
  <si>
    <t>М.3.1</t>
  </si>
  <si>
    <t>М.3.2</t>
  </si>
  <si>
    <t xml:space="preserve"> ОБРАЗОВАТЕЛЬНАЯ ПРОГРАММА </t>
  </si>
  <si>
    <t>ВЫСШЕГО ОБРАЗОВАНИЯ - ПРОГРАММА МАГИСТРАТУРЫ</t>
  </si>
  <si>
    <t>Производственная практика</t>
  </si>
  <si>
    <t>учебные занятия по дисциплинам (модулям), включая текущую и промежуточную аттестацию -  60 з.е.;</t>
  </si>
  <si>
    <t>5. Одна зачетная единица эквивалентна 36 академическим часам.</t>
  </si>
  <si>
    <t>4. Объем образовательной программы (ее составных частей) выражается целым числом зачетных единиц. Минимальный объем дисциплины (модуля) согласно ОС Университета ИТМО составляет 2 з.е.</t>
  </si>
  <si>
    <t>6. Объем аудиторных занятий в неделю при очной форме обучения составляет не более 20 часов и не менее 14 часов.</t>
  </si>
  <si>
    <t>7. Контактная работа обучающихся с преподавателем включает в себя аудиторные и внеаудиторные занятия, аттестационные испытания, а также индивидуальные или групповые консультации.</t>
  </si>
  <si>
    <t>Цифры в колонках 8 - 11 (сверху вниз)  в разделе М.3 "Государственная итоговая аттестация"" обозначают:</t>
  </si>
  <si>
    <t>9. Выпускная квалификационная работа выполняется в виде магистерской диссертации в период прохождения практики и выполнения научно-исследовательской работы.</t>
  </si>
  <si>
    <t xml:space="preserve">        пятая - общее число часов, выделенное для изучения дисциплины в неделю;</t>
  </si>
  <si>
    <t xml:space="preserve">        третья - общее число часов, выделенное для прохождения практики, выполнения НИР в неделю;</t>
  </si>
  <si>
    <t xml:space="preserve">Проректор по УМР                                                      </t>
  </si>
  <si>
    <t>8. Государственный экзамен в соответствии с решением Ученого совета Университета ИТМО является обязательным.</t>
  </si>
  <si>
    <t>1. Учебный план -  часть образовательной программы высшего образования (программы магистратуры).</t>
  </si>
  <si>
    <t xml:space="preserve">Научно-исследовательская работа </t>
  </si>
  <si>
    <t>Государственный экзамен</t>
  </si>
  <si>
    <t>Защита выпускной квалификационной работы</t>
  </si>
  <si>
    <t xml:space="preserve">        третья - общее число часов в неделю.</t>
  </si>
  <si>
    <t>Министерство образования и науки Российской Федерации</t>
  </si>
  <si>
    <t>ФЕДЕРАЛЬНОЕ ГОСУДАРСТВЕННОЕ АВТОНОМНОЕ ОБРАЗОВАТЕЛЬНОЕ УЧРЕЖДЕНИЕ ВЫСШЕГО ОБРАЗОВАНИЯ</t>
  </si>
  <si>
    <t xml:space="preserve">"САНКТ-ПЕТЕРБУРГСКИЙ НАЦИОНАЛЬНЫЙ ИССЛЕДОВАТЕЛЬСКИЙ </t>
  </si>
  <si>
    <t xml:space="preserve">УНИВЕРСИТЕТ ИНФОРМАЦИОННЫХ ТЕХНОЛОГИЙ, </t>
  </si>
  <si>
    <t>МЕХАНИКИ И ОПТИКИ"</t>
  </si>
  <si>
    <t>М.1.2.3</t>
  </si>
  <si>
    <t>М.1.3.4</t>
  </si>
  <si>
    <t xml:space="preserve">д.т.н., проф.  ______________________ Васильев В.Н.        </t>
  </si>
  <si>
    <t>Оптоэлектронные системы отображения и световой дизайн</t>
  </si>
  <si>
    <t xml:space="preserve"> производственно-технологическая, проекто-конструкторская, организационно-управленческая</t>
  </si>
  <si>
    <t xml:space="preserve">Вид (виды) деятельности: </t>
  </si>
  <si>
    <t>16.04.01 Техническая физика</t>
  </si>
  <si>
    <t>Вид (виды) деятельности: научно-инновационная, научно-исследовательская, научно-педагогическая,</t>
  </si>
  <si>
    <t>Тип образовательной программы: технологический</t>
  </si>
  <si>
    <t>Световая культура (изучается на английском языке)</t>
  </si>
  <si>
    <t>СД</t>
  </si>
  <si>
    <t>Визуализация 2D</t>
  </si>
  <si>
    <t>Визуализация 3D</t>
  </si>
  <si>
    <t xml:space="preserve">Основы светотехники </t>
  </si>
  <si>
    <t xml:space="preserve">Фотометрия и колометрия </t>
  </si>
  <si>
    <t>Промышленные сети и системы управления освещением</t>
  </si>
  <si>
    <t>СТО</t>
  </si>
  <si>
    <t>Формирование световой среды фрагмента города (изучается на английском языке, КР - 3 семестр)</t>
  </si>
  <si>
    <t>Светомоделирование (КР, 3 семестр)</t>
  </si>
  <si>
    <t>Световая графика</t>
  </si>
  <si>
    <t>Мультимедийные технологии</t>
  </si>
  <si>
    <t>Менеджмент</t>
  </si>
  <si>
    <t>Экономика и управление инновационной деятельностью</t>
  </si>
  <si>
    <t>Основы права и защита интеллектуальной собственности</t>
  </si>
  <si>
    <t>Восприятие и распознавание зрительных образов</t>
  </si>
  <si>
    <t>Психофизиология зрительного восприятия</t>
  </si>
  <si>
    <t>Светотеневой рисунок</t>
  </si>
  <si>
    <t>Световая колористика</t>
  </si>
  <si>
    <t>Методы подготовки видео контента</t>
  </si>
  <si>
    <t>Методы подготовки аудио контента</t>
  </si>
  <si>
    <t>ЭиСМ</t>
  </si>
  <si>
    <t>ИЯ</t>
  </si>
  <si>
    <t xml:space="preserve">Зав. кафедрой СД                                                                   </t>
  </si>
  <si>
    <t xml:space="preserve">Декан факультета ЛиСИ                                     </t>
  </si>
  <si>
    <t>Прокопенко В.Т.</t>
  </si>
  <si>
    <t>Быстрянцева Н.В.</t>
  </si>
  <si>
    <t>Бугров В.Е.</t>
  </si>
  <si>
    <t>Иностранный язык в профессиональной деятельности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</si>
</sst>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General;General;"/>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80">
    <font>
      <sz val="10"/>
      <name val="Arial"/>
      <family val="0"/>
    </font>
    <font>
      <sz val="11"/>
      <color indexed="8"/>
      <name val="Calibri"/>
      <family val="2"/>
    </font>
    <font>
      <sz val="9"/>
      <name val="Times New Roman Cyr"/>
      <family val="1"/>
    </font>
    <font>
      <sz val="10"/>
      <name val="Times New Roman Cyr"/>
      <family val="1"/>
    </font>
    <font>
      <b/>
      <sz val="10"/>
      <name val="Times New Roman Cyr"/>
      <family val="1"/>
    </font>
    <font>
      <sz val="9"/>
      <name val="Arial Cyr"/>
      <family val="2"/>
    </font>
    <font>
      <sz val="9"/>
      <name val="TimesET"/>
      <family val="0"/>
    </font>
    <font>
      <b/>
      <sz val="9"/>
      <name val="Arial Cyr"/>
      <family val="2"/>
    </font>
    <font>
      <sz val="12"/>
      <name val="Arial Cyr"/>
      <family val="0"/>
    </font>
    <font>
      <b/>
      <sz val="9"/>
      <name val="TimesET"/>
      <family val="0"/>
    </font>
    <font>
      <sz val="9"/>
      <name val="Arial"/>
      <family val="2"/>
    </font>
    <font>
      <sz val="8"/>
      <name val="Arial Cyr"/>
      <family val="2"/>
    </font>
    <font>
      <b/>
      <sz val="10"/>
      <name val="Arial"/>
      <family val="2"/>
    </font>
    <font>
      <b/>
      <sz val="11"/>
      <name val="Arial Cyr"/>
      <family val="2"/>
    </font>
    <font>
      <b/>
      <sz val="11"/>
      <name val="TimesET"/>
      <family val="0"/>
    </font>
    <font>
      <sz val="9"/>
      <name val="Times New Roman"/>
      <family val="1"/>
    </font>
    <font>
      <sz val="10"/>
      <name val="Times New Roman"/>
      <family val="1"/>
    </font>
    <font>
      <sz val="8"/>
      <name val="Tahoma"/>
      <family val="2"/>
    </font>
    <font>
      <b/>
      <sz val="9"/>
      <name val="Times New Roman"/>
      <family val="1"/>
    </font>
    <font>
      <sz val="11"/>
      <name val="Times New Roman"/>
      <family val="1"/>
    </font>
    <font>
      <b/>
      <i/>
      <sz val="9"/>
      <name val="Times New Roman"/>
      <family val="1"/>
    </font>
    <font>
      <b/>
      <i/>
      <sz val="9"/>
      <name val="Times New Roman Cyr"/>
      <family val="0"/>
    </font>
    <font>
      <sz val="9"/>
      <color indexed="10"/>
      <name val="Times New Roman Cyr"/>
      <family val="1"/>
    </font>
    <font>
      <b/>
      <sz val="9"/>
      <name val="Arial"/>
      <family val="2"/>
    </font>
    <font>
      <sz val="8"/>
      <name val="Arial"/>
      <family val="2"/>
    </font>
    <font>
      <b/>
      <sz val="8"/>
      <color indexed="10"/>
      <name val="Arial"/>
      <family val="2"/>
    </font>
    <font>
      <b/>
      <sz val="9"/>
      <name val="Times New Roman Cyr"/>
      <family val="0"/>
    </font>
    <font>
      <b/>
      <sz val="8"/>
      <name val="Tahoma"/>
      <family val="2"/>
    </font>
    <font>
      <sz val="9"/>
      <color indexed="10"/>
      <name val="Times New Roman"/>
      <family val="1"/>
    </font>
    <font>
      <b/>
      <sz val="12"/>
      <name val="Times New Roman"/>
      <family val="1"/>
    </font>
    <font>
      <b/>
      <sz val="8"/>
      <name val="Times New Roman"/>
      <family val="1"/>
    </font>
    <font>
      <b/>
      <sz val="10"/>
      <name val="Times New Roman"/>
      <family val="1"/>
    </font>
    <font>
      <i/>
      <sz val="8"/>
      <color indexed="10"/>
      <name val="Times New Roman Cyr"/>
      <family val="0"/>
    </font>
    <font>
      <sz val="12"/>
      <name val="Times New Roman"/>
      <family val="1"/>
    </font>
    <font>
      <b/>
      <sz val="12"/>
      <name val="Times New Roman Cyr"/>
      <family val="1"/>
    </font>
    <font>
      <b/>
      <sz val="11"/>
      <name val="Times New Roman"/>
      <family val="1"/>
    </font>
    <font>
      <b/>
      <i/>
      <sz val="11"/>
      <name val="Arial Cyr"/>
      <family val="2"/>
    </font>
    <font>
      <b/>
      <i/>
      <sz val="11"/>
      <name val="Arial"/>
      <family val="2"/>
    </font>
    <font>
      <sz val="11"/>
      <name val="Arial Cyr"/>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10"/>
      <color indexed="12"/>
      <name val="Arial"/>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10"/>
      <color indexed="20"/>
      <name val="Arial"/>
      <family val="0"/>
    </font>
    <font>
      <sz val="11"/>
      <color indexed="20"/>
      <name val="Calibri"/>
      <family val="2"/>
    </font>
    <font>
      <i/>
      <sz val="11"/>
      <color indexed="23"/>
      <name val="Calibri"/>
      <family val="2"/>
    </font>
    <font>
      <sz val="11"/>
      <color indexed="10"/>
      <name val="Calibri"/>
      <family val="2"/>
    </font>
    <font>
      <sz val="11"/>
      <color indexed="17"/>
      <name val="Calibri"/>
      <family val="2"/>
    </font>
    <font>
      <sz val="10"/>
      <color indexed="8"/>
      <name val="Times New Roman Cyr"/>
      <family val="0"/>
    </font>
    <font>
      <b/>
      <sz val="10"/>
      <color indexed="8"/>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Cyr"/>
      <family val="0"/>
    </font>
    <font>
      <b/>
      <sz val="10"/>
      <color theme="1"/>
      <name val="Times New Roman Cyr"/>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bottom/>
    </border>
    <border>
      <left/>
      <right style="medium"/>
      <top/>
      <bottom/>
    </border>
    <border>
      <left style="medium"/>
      <right/>
      <top/>
      <bottom/>
    </border>
    <border>
      <left/>
      <right style="thin"/>
      <top/>
      <bottom/>
    </border>
    <border>
      <left/>
      <right style="thin"/>
      <top/>
      <bottom style="thin"/>
    </border>
    <border>
      <left style="thin"/>
      <right style="medium"/>
      <top style="medium"/>
      <bottom/>
    </border>
    <border>
      <left style="thin"/>
      <right style="medium"/>
      <top/>
      <bottom/>
    </border>
    <border>
      <left style="medium"/>
      <right style="thin"/>
      <top/>
      <bottom style="thin"/>
    </border>
    <border>
      <left style="thin"/>
      <right style="medium"/>
      <top/>
      <bottom style="thin"/>
    </border>
    <border>
      <left style="thin"/>
      <right style="thin"/>
      <top style="thin"/>
      <bottom style="medium"/>
    </border>
    <border>
      <left style="medium"/>
      <right style="thin"/>
      <top style="medium"/>
      <bottom/>
    </border>
    <border>
      <left style="thin"/>
      <right/>
      <top style="medium"/>
      <bottom style="thin"/>
    </border>
    <border>
      <left/>
      <right style="thin"/>
      <top style="medium"/>
      <bottom style="thin"/>
    </border>
    <border>
      <left style="thin"/>
      <right style="thin"/>
      <top style="medium"/>
      <bottom style="thin"/>
    </border>
    <border>
      <left style="thin"/>
      <right style="thin"/>
      <top/>
      <bottom style="thin"/>
    </border>
    <border>
      <left style="thin"/>
      <right style="thin"/>
      <top/>
      <bottom style="medium"/>
    </border>
    <border>
      <left/>
      <right style="medium"/>
      <top/>
      <bottom style="medium"/>
    </border>
    <border>
      <left style="medium"/>
      <right style="thin"/>
      <top/>
      <bottom style="medium"/>
    </border>
    <border>
      <left/>
      <right style="thin"/>
      <top/>
      <bottom style="medium"/>
    </border>
    <border>
      <left style="thin"/>
      <right style="medium"/>
      <top style="medium"/>
      <bottom style="thin"/>
    </border>
    <border>
      <left style="thin"/>
      <right/>
      <top style="thin"/>
      <bottom style="medium"/>
    </border>
    <border>
      <left/>
      <right style="thin"/>
      <top style="thin"/>
      <bottom style="medium"/>
    </border>
    <border>
      <left/>
      <right style="medium"/>
      <top/>
      <bottom style="thin"/>
    </border>
    <border>
      <left style="medium"/>
      <right/>
      <top style="medium"/>
      <bottom/>
    </border>
    <border>
      <left/>
      <right/>
      <top style="medium"/>
      <bottom/>
    </border>
    <border>
      <left/>
      <right style="medium"/>
      <top style="medium"/>
      <bottom/>
    </border>
    <border>
      <left/>
      <right style="thin"/>
      <top style="medium"/>
      <bottom/>
    </border>
    <border>
      <left style="medium"/>
      <right/>
      <top/>
      <bottom style="medium"/>
    </border>
    <border>
      <left/>
      <right/>
      <top/>
      <bottom style="medium"/>
    </border>
    <border>
      <left/>
      <right/>
      <top style="medium"/>
      <bottom style="thin"/>
    </border>
    <border>
      <left/>
      <right/>
      <top style="thin"/>
      <bottom style="thin"/>
    </border>
    <border>
      <left/>
      <right style="thin"/>
      <top style="thin"/>
      <bottom style="thin"/>
    </border>
    <border>
      <left style="thin"/>
      <right style="thin"/>
      <top/>
      <bottom/>
    </border>
    <border>
      <left style="thin"/>
      <right style="thin"/>
      <top style="thin"/>
      <bottom/>
    </border>
    <border>
      <left style="medium"/>
      <right style="thin"/>
      <top style="medium"/>
      <bottom style="medium"/>
    </border>
    <border>
      <left/>
      <right style="thin"/>
      <top style="medium"/>
      <bottom style="medium"/>
    </border>
    <border>
      <left/>
      <right style="medium"/>
      <top style="medium"/>
      <bottom style="medium"/>
    </border>
    <border>
      <left style="thin"/>
      <right style="thin"/>
      <top style="thin"/>
      <bottom style="thin"/>
    </border>
    <border>
      <left style="thin"/>
      <right style="thin"/>
      <top style="medium"/>
      <bottom>
        <color indexed="63"/>
      </bottom>
    </border>
    <border>
      <left/>
      <right style="thin"/>
      <top style="thin"/>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0" fillId="0" borderId="0">
      <alignment/>
      <protection/>
    </xf>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32" borderId="0" applyNumberFormat="0" applyBorder="0" applyAlignment="0" applyProtection="0"/>
  </cellStyleXfs>
  <cellXfs count="382">
    <xf numFmtId="0" fontId="0" fillId="0" borderId="0" xfId="0" applyAlignment="1">
      <alignment/>
    </xf>
    <xf numFmtId="49" fontId="2" fillId="0" borderId="0" xfId="0" applyNumberFormat="1" applyFont="1" applyAlignment="1">
      <alignment horizontal="center" vertical="center" wrapText="1"/>
    </xf>
    <xf numFmtId="0" fontId="2" fillId="0" borderId="0" xfId="0" applyFont="1" applyAlignment="1">
      <alignment/>
    </xf>
    <xf numFmtId="49" fontId="2" fillId="0" borderId="0" xfId="0" applyNumberFormat="1" applyFont="1" applyAlignment="1">
      <alignment/>
    </xf>
    <xf numFmtId="0" fontId="2" fillId="0" borderId="0" xfId="0" applyFont="1" applyAlignment="1">
      <alignment horizontal="center" vertical="center"/>
    </xf>
    <xf numFmtId="1" fontId="2" fillId="0" borderId="0" xfId="0" applyNumberFormat="1" applyFont="1" applyAlignment="1">
      <alignment horizontal="center" vertical="center"/>
    </xf>
    <xf numFmtId="1" fontId="2" fillId="0" borderId="0" xfId="0" applyNumberFormat="1" applyFont="1" applyAlignment="1">
      <alignment/>
    </xf>
    <xf numFmtId="49" fontId="2" fillId="0" borderId="0" xfId="0" applyNumberFormat="1" applyFont="1" applyAlignment="1">
      <alignment horizontal="left" vertical="top" wrapText="1"/>
    </xf>
    <xf numFmtId="0" fontId="3" fillId="0" borderId="0" xfId="0" applyFont="1" applyAlignment="1">
      <alignment/>
    </xf>
    <xf numFmtId="0" fontId="2" fillId="0" borderId="0" xfId="0" applyFont="1" applyAlignment="1" applyProtection="1">
      <alignment/>
      <protection locked="0"/>
    </xf>
    <xf numFmtId="0" fontId="3" fillId="0" borderId="0" xfId="0" applyFont="1" applyFill="1" applyAlignment="1">
      <alignment/>
    </xf>
    <xf numFmtId="0" fontId="3" fillId="0" borderId="0" xfId="0" applyFont="1" applyFill="1" applyAlignment="1">
      <alignment horizontal="center" vertical="center"/>
    </xf>
    <xf numFmtId="0" fontId="2" fillId="0" borderId="0" xfId="0" applyFont="1" applyBorder="1" applyAlignment="1">
      <alignment/>
    </xf>
    <xf numFmtId="0" fontId="2" fillId="0" borderId="0" xfId="0" applyFont="1" applyBorder="1" applyAlignment="1">
      <alignment horizontal="center" vertical="center"/>
    </xf>
    <xf numFmtId="49" fontId="2" fillId="0" borderId="0" xfId="0" applyNumberFormat="1" applyFont="1" applyAlignment="1" applyProtection="1">
      <alignment horizontal="left" vertical="top" wrapText="1"/>
      <protection locked="0"/>
    </xf>
    <xf numFmtId="49" fontId="2" fillId="0" borderId="0" xfId="0" applyNumberFormat="1" applyFont="1" applyBorder="1" applyAlignment="1">
      <alignment/>
    </xf>
    <xf numFmtId="49"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49" fontId="6" fillId="0" borderId="0" xfId="0" applyNumberFormat="1" applyFont="1" applyAlignment="1">
      <alignment horizontal="center" vertical="center"/>
    </xf>
    <xf numFmtId="49" fontId="5" fillId="0" borderId="0" xfId="0" applyNumberFormat="1" applyFont="1" applyAlignment="1">
      <alignment horizontal="center" vertical="center"/>
    </xf>
    <xf numFmtId="0" fontId="7" fillId="0" borderId="0" xfId="0" applyFont="1" applyAlignment="1">
      <alignment/>
    </xf>
    <xf numFmtId="49" fontId="7" fillId="0" borderId="0" xfId="0" applyNumberFormat="1" applyFont="1" applyAlignment="1">
      <alignment horizontal="center" vertical="center"/>
    </xf>
    <xf numFmtId="0" fontId="7" fillId="0" borderId="0" xfId="0" applyFont="1" applyBorder="1" applyAlignment="1">
      <alignment/>
    </xf>
    <xf numFmtId="0" fontId="9" fillId="0" borderId="0" xfId="0" applyFont="1" applyAlignment="1">
      <alignment/>
    </xf>
    <xf numFmtId="49" fontId="9" fillId="0" borderId="0" xfId="0" applyNumberFormat="1" applyFont="1" applyAlignment="1">
      <alignment horizontal="center" vertical="center"/>
    </xf>
    <xf numFmtId="0" fontId="0" fillId="0" borderId="0" xfId="0" applyFont="1" applyBorder="1" applyAlignment="1">
      <alignment horizontal="center"/>
    </xf>
    <xf numFmtId="49" fontId="6"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Border="1" applyAlignment="1">
      <alignment/>
    </xf>
    <xf numFmtId="49" fontId="10" fillId="0" borderId="0" xfId="0" applyNumberFormat="1" applyFont="1" applyFill="1" applyAlignment="1" applyProtection="1">
      <alignment vertical="center"/>
      <protection locked="0"/>
    </xf>
    <xf numFmtId="49" fontId="10" fillId="0" borderId="0" xfId="0" applyNumberFormat="1" applyFont="1" applyFill="1" applyBorder="1" applyAlignment="1" applyProtection="1">
      <alignment vertical="center"/>
      <protection locked="0"/>
    </xf>
    <xf numFmtId="49" fontId="12" fillId="0" borderId="0" xfId="0" applyNumberFormat="1" applyFont="1" applyFill="1" applyAlignment="1" applyProtection="1">
      <alignment vertical="center"/>
      <protection locked="0"/>
    </xf>
    <xf numFmtId="49" fontId="12" fillId="0" borderId="0" xfId="0" applyNumberFormat="1" applyFont="1" applyFill="1" applyBorder="1" applyAlignment="1" applyProtection="1">
      <alignment vertical="center"/>
      <protection locked="0"/>
    </xf>
    <xf numFmtId="49" fontId="13" fillId="0" borderId="0" xfId="0" applyNumberFormat="1" applyFont="1" applyAlignment="1">
      <alignment/>
    </xf>
    <xf numFmtId="0" fontId="13" fillId="0" borderId="0" xfId="0" applyFont="1" applyAlignment="1">
      <alignment/>
    </xf>
    <xf numFmtId="0" fontId="13" fillId="0" borderId="0" xfId="0" applyFont="1" applyBorder="1" applyAlignment="1">
      <alignment/>
    </xf>
    <xf numFmtId="0" fontId="14" fillId="0" borderId="0" xfId="0" applyFont="1" applyAlignment="1">
      <alignment/>
    </xf>
    <xf numFmtId="49" fontId="12" fillId="0" borderId="0" xfId="0" applyNumberFormat="1" applyFont="1" applyFill="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7" fillId="0" borderId="0" xfId="0" applyNumberFormat="1" applyFont="1" applyAlignment="1">
      <alignment/>
    </xf>
    <xf numFmtId="1" fontId="2" fillId="0" borderId="0" xfId="0" applyNumberFormat="1" applyFont="1" applyAlignment="1" applyProtection="1">
      <alignment/>
      <protection/>
    </xf>
    <xf numFmtId="49" fontId="12" fillId="0" borderId="0" xfId="0" applyNumberFormat="1" applyFont="1" applyFill="1" applyAlignment="1" applyProtection="1">
      <alignment vertical="center"/>
      <protection/>
    </xf>
    <xf numFmtId="1" fontId="0" fillId="0" borderId="0" xfId="0" applyNumberFormat="1" applyFont="1" applyAlignment="1" applyProtection="1">
      <alignment/>
      <protection/>
    </xf>
    <xf numFmtId="49" fontId="10" fillId="0" borderId="0" xfId="0" applyNumberFormat="1" applyFont="1" applyFill="1" applyAlignment="1" applyProtection="1">
      <alignment vertical="center"/>
      <protection/>
    </xf>
    <xf numFmtId="49" fontId="12" fillId="0" borderId="0" xfId="0" applyNumberFormat="1" applyFont="1" applyFill="1" applyAlignment="1" applyProtection="1">
      <alignment horizontal="center" vertical="center"/>
      <protection/>
    </xf>
    <xf numFmtId="49" fontId="6" fillId="0" borderId="0" xfId="0" applyNumberFormat="1" applyFont="1" applyAlignment="1" applyProtection="1">
      <alignment horizontal="center" vertical="center"/>
      <protection/>
    </xf>
    <xf numFmtId="0" fontId="8" fillId="0" borderId="0" xfId="0" applyFont="1" applyAlignment="1" applyProtection="1">
      <alignment vertical="distributed"/>
      <protection/>
    </xf>
    <xf numFmtId="0" fontId="7" fillId="0" borderId="0" xfId="0" applyFont="1" applyAlignment="1" applyProtection="1">
      <alignment/>
      <protection/>
    </xf>
    <xf numFmtId="0" fontId="6" fillId="0" borderId="0" xfId="0" applyFont="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2" fillId="0" borderId="0" xfId="0" applyFont="1" applyAlignment="1" applyProtection="1">
      <alignment/>
      <protection/>
    </xf>
    <xf numFmtId="49" fontId="2" fillId="0" borderId="0" xfId="0" applyNumberFormat="1" applyFont="1" applyAlignment="1" applyProtection="1">
      <alignment horizontal="center" vertical="center" textRotation="90"/>
      <protection/>
    </xf>
    <xf numFmtId="49" fontId="2" fillId="0" borderId="0" xfId="0" applyNumberFormat="1" applyFont="1" applyAlignment="1" applyProtection="1">
      <alignment/>
      <protection/>
    </xf>
    <xf numFmtId="49" fontId="2" fillId="0" borderId="0" xfId="0" applyNumberFormat="1" applyFont="1" applyBorder="1" applyAlignment="1" applyProtection="1">
      <alignment/>
      <protection/>
    </xf>
    <xf numFmtId="0" fontId="2" fillId="0" borderId="0" xfId="0" applyFont="1" applyAlignment="1" applyProtection="1">
      <alignment horizontal="center" vertical="center"/>
      <protection/>
    </xf>
    <xf numFmtId="0" fontId="15" fillId="0" borderId="0" xfId="0" applyFont="1" applyAlignment="1" applyProtection="1">
      <alignment/>
      <protection locked="0"/>
    </xf>
    <xf numFmtId="49" fontId="15" fillId="0" borderId="0" xfId="0" applyNumberFormat="1" applyFont="1" applyBorder="1" applyAlignment="1" applyProtection="1">
      <alignment horizontal="centerContinuous" vertical="center" wrapText="1"/>
      <protection locked="0"/>
    </xf>
    <xf numFmtId="49" fontId="15" fillId="0" borderId="10" xfId="0" applyNumberFormat="1" applyFont="1" applyBorder="1" applyAlignment="1" applyProtection="1">
      <alignment horizontal="left" vertical="top" wrapText="1"/>
      <protection locked="0"/>
    </xf>
    <xf numFmtId="49" fontId="15" fillId="0" borderId="11" xfId="0" applyNumberFormat="1" applyFont="1" applyFill="1" applyBorder="1" applyAlignment="1" applyProtection="1">
      <alignment horizontal="center" vertical="center"/>
      <protection locked="0"/>
    </xf>
    <xf numFmtId="49" fontId="15" fillId="0" borderId="12" xfId="0" applyNumberFormat="1" applyFont="1" applyBorder="1" applyAlignment="1" applyProtection="1">
      <alignment horizontal="center" vertical="center" wrapText="1"/>
      <protection locked="0"/>
    </xf>
    <xf numFmtId="49" fontId="15" fillId="0" borderId="0" xfId="0" applyNumberFormat="1" applyFont="1" applyBorder="1" applyAlignment="1" applyProtection="1">
      <alignment horizontal="center" vertical="center" wrapText="1"/>
      <protection locked="0"/>
    </xf>
    <xf numFmtId="49" fontId="15" fillId="0" borderId="0" xfId="0" applyNumberFormat="1" applyFont="1" applyBorder="1" applyAlignment="1" applyProtection="1">
      <alignment horizontal="center" vertical="center" textRotation="90" wrapText="1"/>
      <protection locked="0"/>
    </xf>
    <xf numFmtId="49" fontId="15" fillId="0" borderId="0" xfId="0" applyNumberFormat="1" applyFont="1" applyBorder="1" applyAlignment="1" applyProtection="1">
      <alignment/>
      <protection locked="0"/>
    </xf>
    <xf numFmtId="49" fontId="15" fillId="0" borderId="0" xfId="0" applyNumberFormat="1" applyFont="1" applyBorder="1" applyAlignment="1" applyProtection="1">
      <alignment horizontal="center" vertical="center"/>
      <protection locked="0"/>
    </xf>
    <xf numFmtId="49" fontId="18" fillId="0" borderId="12" xfId="0" applyNumberFormat="1" applyFont="1" applyBorder="1" applyAlignment="1" applyProtection="1">
      <alignment horizontal="center" vertical="center" wrapText="1"/>
      <protection locked="0"/>
    </xf>
    <xf numFmtId="49" fontId="18" fillId="0" borderId="0" xfId="0" applyNumberFormat="1" applyFont="1" applyBorder="1" applyAlignment="1" applyProtection="1">
      <alignment horizontal="center" vertical="center" wrapText="1"/>
      <protection locked="0"/>
    </xf>
    <xf numFmtId="49" fontId="18" fillId="0" borderId="11" xfId="0" applyNumberFormat="1" applyFont="1" applyBorder="1" applyAlignment="1" applyProtection="1">
      <alignment horizontal="center" vertical="center" wrapText="1"/>
      <protection locked="0"/>
    </xf>
    <xf numFmtId="1" fontId="15" fillId="0" borderId="13" xfId="0" applyNumberFormat="1" applyFont="1" applyBorder="1" applyAlignment="1" applyProtection="1">
      <alignment horizontal="center" vertical="center" wrapText="1"/>
      <protection locked="0"/>
    </xf>
    <xf numFmtId="172" fontId="15" fillId="33" borderId="13" xfId="0" applyNumberFormat="1" applyFont="1" applyFill="1" applyBorder="1" applyAlignment="1" applyProtection="1">
      <alignment horizontal="center" vertical="center"/>
      <protection/>
    </xf>
    <xf numFmtId="172" fontId="15" fillId="34" borderId="14" xfId="0" applyNumberFormat="1" applyFont="1" applyFill="1" applyBorder="1" applyAlignment="1" applyProtection="1">
      <alignment horizontal="center" vertical="center"/>
      <protection/>
    </xf>
    <xf numFmtId="49" fontId="15" fillId="0" borderId="15" xfId="0" applyNumberFormat="1" applyFont="1" applyFill="1" applyBorder="1" applyAlignment="1" applyProtection="1">
      <alignment horizontal="center" vertical="center"/>
      <protection locked="0"/>
    </xf>
    <xf numFmtId="1" fontId="15" fillId="33" borderId="13" xfId="0" applyNumberFormat="1" applyFont="1" applyFill="1" applyBorder="1" applyAlignment="1" applyProtection="1">
      <alignment horizontal="center" vertical="center"/>
      <protection/>
    </xf>
    <xf numFmtId="49" fontId="15" fillId="0" borderId="16" xfId="0" applyNumberFormat="1" applyFont="1" applyFill="1" applyBorder="1" applyAlignment="1" applyProtection="1">
      <alignment horizontal="center" vertical="center"/>
      <protection locked="0"/>
    </xf>
    <xf numFmtId="1" fontId="15" fillId="35" borderId="13" xfId="0" applyNumberFormat="1" applyFont="1" applyFill="1" applyBorder="1" applyAlignment="1" applyProtection="1">
      <alignment horizontal="center" vertical="center"/>
      <protection/>
    </xf>
    <xf numFmtId="49" fontId="15" fillId="0" borderId="17" xfId="0" applyNumberFormat="1" applyFont="1" applyBorder="1" applyAlignment="1" applyProtection="1">
      <alignment horizontal="left" vertical="top" wrapText="1"/>
      <protection locked="0"/>
    </xf>
    <xf numFmtId="1" fontId="15" fillId="0" borderId="14" xfId="0" applyNumberFormat="1" applyFont="1" applyBorder="1" applyAlignment="1" applyProtection="1">
      <alignment horizontal="center" vertical="center" wrapText="1"/>
      <protection locked="0"/>
    </xf>
    <xf numFmtId="172" fontId="15" fillId="33" borderId="14" xfId="0" applyNumberFormat="1" applyFont="1" applyFill="1" applyBorder="1" applyAlignment="1" applyProtection="1">
      <alignment horizontal="center" vertical="center"/>
      <protection/>
    </xf>
    <xf numFmtId="49" fontId="15" fillId="0" borderId="18" xfId="0" applyNumberFormat="1" applyFont="1" applyFill="1" applyBorder="1" applyAlignment="1" applyProtection="1">
      <alignment horizontal="center" vertical="center"/>
      <protection locked="0"/>
    </xf>
    <xf numFmtId="172" fontId="15" fillId="34" borderId="19" xfId="0" applyNumberFormat="1" applyFont="1" applyFill="1" applyBorder="1" applyAlignment="1" applyProtection="1">
      <alignment horizontal="center" vertical="center"/>
      <protection/>
    </xf>
    <xf numFmtId="49" fontId="18" fillId="0" borderId="20" xfId="0" applyNumberFormat="1" applyFont="1" applyBorder="1" applyAlignment="1" applyProtection="1">
      <alignment horizontal="left" vertical="top" wrapText="1"/>
      <protection/>
    </xf>
    <xf numFmtId="49" fontId="18" fillId="0" borderId="21" xfId="0" applyNumberFormat="1" applyFont="1" applyBorder="1" applyAlignment="1" applyProtection="1">
      <alignment horizontal="left" vertical="center"/>
      <protection/>
    </xf>
    <xf numFmtId="49" fontId="15" fillId="0" borderId="22" xfId="0" applyNumberFormat="1" applyFont="1" applyBorder="1" applyAlignment="1" applyProtection="1">
      <alignment horizontal="center" vertical="center" wrapText="1"/>
      <protection/>
    </xf>
    <xf numFmtId="49" fontId="15" fillId="0" borderId="23" xfId="0" applyNumberFormat="1" applyFont="1" applyBorder="1" applyAlignment="1" applyProtection="1">
      <alignment horizontal="center" vertical="center" wrapText="1"/>
      <protection/>
    </xf>
    <xf numFmtId="172" fontId="18" fillId="33" borderId="23" xfId="0" applyNumberFormat="1" applyFont="1" applyFill="1" applyBorder="1" applyAlignment="1" applyProtection="1">
      <alignment horizontal="center" vertical="center"/>
      <protection/>
    </xf>
    <xf numFmtId="172" fontId="15" fillId="34" borderId="24" xfId="0" applyNumberFormat="1" applyFont="1" applyFill="1" applyBorder="1" applyAlignment="1" applyProtection="1">
      <alignment horizontal="center" vertical="center"/>
      <protection/>
    </xf>
    <xf numFmtId="0" fontId="15" fillId="0" borderId="0" xfId="0" applyFont="1" applyAlignment="1" applyProtection="1">
      <alignment horizontal="left" wrapText="1"/>
      <protection locked="0"/>
    </xf>
    <xf numFmtId="172" fontId="18" fillId="36" borderId="25" xfId="0" applyNumberFormat="1" applyFont="1" applyFill="1" applyBorder="1" applyAlignment="1" applyProtection="1">
      <alignment horizontal="center" vertical="center"/>
      <protection/>
    </xf>
    <xf numFmtId="49" fontId="15" fillId="0" borderId="26" xfId="0" applyNumberFormat="1" applyFont="1" applyFill="1" applyBorder="1" applyAlignment="1" applyProtection="1">
      <alignment horizontal="center" vertical="center"/>
      <protection/>
    </xf>
    <xf numFmtId="49" fontId="18" fillId="0" borderId="12" xfId="0" applyNumberFormat="1" applyFont="1" applyBorder="1" applyAlignment="1" applyProtection="1">
      <alignment horizontal="left" vertical="top" wrapText="1"/>
      <protection locked="0"/>
    </xf>
    <xf numFmtId="49" fontId="18" fillId="0" borderId="0" xfId="0" applyNumberFormat="1" applyFont="1" applyBorder="1" applyAlignment="1" applyProtection="1">
      <alignment horizontal="left" vertical="center"/>
      <protection locked="0"/>
    </xf>
    <xf numFmtId="1" fontId="15" fillId="0" borderId="0" xfId="0" applyNumberFormat="1" applyFont="1" applyBorder="1" applyAlignment="1" applyProtection="1">
      <alignment/>
      <protection locked="0"/>
    </xf>
    <xf numFmtId="49" fontId="15" fillId="0" borderId="20" xfId="0" applyNumberFormat="1" applyFont="1" applyBorder="1" applyAlignment="1" applyProtection="1">
      <alignment horizontal="left" vertical="top" wrapText="1"/>
      <protection locked="0"/>
    </xf>
    <xf numFmtId="49" fontId="15" fillId="0" borderId="27" xfId="0" applyNumberFormat="1" applyFont="1" applyBorder="1" applyAlignment="1" applyProtection="1">
      <alignment horizontal="left" vertical="top" wrapText="1"/>
      <protection locked="0"/>
    </xf>
    <xf numFmtId="1" fontId="18" fillId="0" borderId="0" xfId="0" applyNumberFormat="1" applyFont="1" applyFill="1" applyBorder="1" applyAlignment="1" applyProtection="1">
      <alignment horizontal="center" vertical="center"/>
      <protection locked="0"/>
    </xf>
    <xf numFmtId="172" fontId="15" fillId="0" borderId="0" xfId="0" applyNumberFormat="1" applyFont="1" applyFill="1" applyBorder="1" applyAlignment="1" applyProtection="1">
      <alignment horizontal="center" vertical="center"/>
      <protection locked="0"/>
    </xf>
    <xf numFmtId="172" fontId="15" fillId="33" borderId="28" xfId="0" applyNumberFormat="1" applyFont="1" applyFill="1" applyBorder="1" applyAlignment="1" applyProtection="1">
      <alignment horizontal="center" vertical="center"/>
      <protection/>
    </xf>
    <xf numFmtId="0" fontId="16" fillId="0" borderId="0" xfId="0" applyFont="1" applyBorder="1" applyAlignment="1" applyProtection="1">
      <alignment vertical="center"/>
      <protection locked="0"/>
    </xf>
    <xf numFmtId="49" fontId="15" fillId="0" borderId="15" xfId="55" applyNumberFormat="1" applyFont="1" applyFill="1" applyBorder="1" applyAlignment="1" applyProtection="1">
      <alignment horizontal="center" vertical="center"/>
      <protection locked="0"/>
    </xf>
    <xf numFmtId="49" fontId="15" fillId="0" borderId="16" xfId="55" applyNumberFormat="1" applyFont="1" applyFill="1" applyBorder="1" applyAlignment="1" applyProtection="1">
      <alignment horizontal="center" vertical="center"/>
      <protection locked="0"/>
    </xf>
    <xf numFmtId="49" fontId="15" fillId="0" borderId="18" xfId="55" applyNumberFormat="1" applyFont="1" applyFill="1" applyBorder="1" applyAlignment="1" applyProtection="1">
      <alignment horizontal="center" vertical="center"/>
      <protection locked="0"/>
    </xf>
    <xf numFmtId="49" fontId="15" fillId="0" borderId="16" xfId="64" applyNumberFormat="1" applyFont="1" applyFill="1" applyBorder="1" applyAlignment="1" applyProtection="1">
      <alignment horizontal="center" vertical="center"/>
      <protection locked="0"/>
    </xf>
    <xf numFmtId="49" fontId="15" fillId="0" borderId="18" xfId="64" applyNumberFormat="1" applyFont="1" applyFill="1" applyBorder="1" applyAlignment="1" applyProtection="1">
      <alignment horizontal="center" vertical="center"/>
      <protection locked="0"/>
    </xf>
    <xf numFmtId="49" fontId="15" fillId="0" borderId="16" xfId="72" applyNumberFormat="1" applyFont="1" applyFill="1" applyBorder="1" applyAlignment="1" applyProtection="1">
      <alignment horizontal="center" vertical="center"/>
      <protection locked="0"/>
    </xf>
    <xf numFmtId="49" fontId="15" fillId="0" borderId="18" xfId="72" applyNumberFormat="1" applyFont="1" applyFill="1" applyBorder="1" applyAlignment="1" applyProtection="1">
      <alignment horizontal="center" vertical="center"/>
      <protection locked="0"/>
    </xf>
    <xf numFmtId="49" fontId="15" fillId="0" borderId="16" xfId="79" applyNumberFormat="1" applyFont="1" applyFill="1" applyBorder="1" applyAlignment="1" applyProtection="1">
      <alignment horizontal="center" vertical="center"/>
      <protection locked="0"/>
    </xf>
    <xf numFmtId="49" fontId="15" fillId="0" borderId="18" xfId="79" applyNumberFormat="1" applyFont="1" applyFill="1" applyBorder="1" applyAlignment="1" applyProtection="1">
      <alignment horizontal="center" vertical="center"/>
      <protection locked="0"/>
    </xf>
    <xf numFmtId="49" fontId="15" fillId="0" borderId="16" xfId="85" applyNumberFormat="1" applyFont="1" applyFill="1" applyBorder="1" applyAlignment="1" applyProtection="1">
      <alignment horizontal="center" vertical="center"/>
      <protection locked="0"/>
    </xf>
    <xf numFmtId="49" fontId="15" fillId="0" borderId="18" xfId="85" applyNumberFormat="1" applyFont="1" applyFill="1" applyBorder="1" applyAlignment="1" applyProtection="1">
      <alignment horizontal="center" vertical="center"/>
      <protection locked="0"/>
    </xf>
    <xf numFmtId="49" fontId="15" fillId="0" borderId="16" xfId="90" applyNumberFormat="1" applyFont="1" applyFill="1" applyBorder="1" applyAlignment="1" applyProtection="1">
      <alignment horizontal="center" vertical="center"/>
      <protection locked="0"/>
    </xf>
    <xf numFmtId="49" fontId="15" fillId="0" borderId="18" xfId="90" applyNumberFormat="1" applyFont="1" applyFill="1" applyBorder="1" applyAlignment="1" applyProtection="1">
      <alignment horizontal="center" vertical="center"/>
      <protection locked="0"/>
    </xf>
    <xf numFmtId="49" fontId="15" fillId="0" borderId="16" xfId="94" applyNumberFormat="1" applyFont="1" applyFill="1" applyBorder="1" applyAlignment="1" applyProtection="1">
      <alignment horizontal="center" vertical="center"/>
      <protection locked="0"/>
    </xf>
    <xf numFmtId="49" fontId="15" fillId="0" borderId="18" xfId="94" applyNumberFormat="1" applyFont="1" applyFill="1" applyBorder="1" applyAlignment="1" applyProtection="1">
      <alignment horizontal="center" vertical="center"/>
      <protection locked="0"/>
    </xf>
    <xf numFmtId="49" fontId="15" fillId="0" borderId="16" xfId="97" applyNumberFormat="1" applyFont="1" applyFill="1" applyBorder="1" applyAlignment="1" applyProtection="1">
      <alignment horizontal="center" vertical="center"/>
      <protection locked="0"/>
    </xf>
    <xf numFmtId="49" fontId="15" fillId="0" borderId="18" xfId="97" applyNumberFormat="1" applyFont="1" applyFill="1" applyBorder="1" applyAlignment="1" applyProtection="1">
      <alignment horizontal="center" vertical="center"/>
      <protection locked="0"/>
    </xf>
    <xf numFmtId="49" fontId="15" fillId="0" borderId="16" xfId="54" applyNumberFormat="1" applyFont="1" applyFill="1" applyBorder="1" applyAlignment="1" applyProtection="1">
      <alignment horizontal="center" vertical="center"/>
      <protection locked="0"/>
    </xf>
    <xf numFmtId="49" fontId="15" fillId="0" borderId="18" xfId="54" applyNumberFormat="1" applyFont="1" applyFill="1" applyBorder="1" applyAlignment="1" applyProtection="1">
      <alignment horizontal="center" vertical="center"/>
      <protection locked="0"/>
    </xf>
    <xf numFmtId="49" fontId="18" fillId="0" borderId="12" xfId="0" applyNumberFormat="1" applyFont="1" applyBorder="1" applyAlignment="1" applyProtection="1">
      <alignment horizontal="centerContinuous" vertical="center" wrapText="1"/>
      <protection locked="0"/>
    </xf>
    <xf numFmtId="172" fontId="15" fillId="0" borderId="0" xfId="0" applyNumberFormat="1" applyFont="1" applyBorder="1" applyAlignment="1" applyProtection="1">
      <alignment horizontal="centerContinuous" vertical="center" wrapText="1"/>
      <protection locked="0"/>
    </xf>
    <xf numFmtId="49" fontId="15" fillId="0" borderId="11" xfId="0" applyNumberFormat="1" applyFont="1" applyFill="1" applyBorder="1" applyAlignment="1" applyProtection="1">
      <alignment horizontal="centerContinuous" vertical="center" wrapText="1"/>
      <protection locked="0"/>
    </xf>
    <xf numFmtId="1" fontId="15" fillId="34" borderId="14" xfId="0" applyNumberFormat="1" applyFont="1" applyFill="1" applyBorder="1" applyAlignment="1" applyProtection="1">
      <alignment horizontal="center" vertical="center"/>
      <protection/>
    </xf>
    <xf numFmtId="49" fontId="18" fillId="0" borderId="20" xfId="0" applyNumberFormat="1" applyFont="1" applyBorder="1" applyAlignment="1" applyProtection="1">
      <alignment horizontal="left" vertical="top" wrapText="1"/>
      <protection locked="0"/>
    </xf>
    <xf numFmtId="49" fontId="18" fillId="0" borderId="21" xfId="0" applyNumberFormat="1" applyFont="1" applyBorder="1" applyAlignment="1" applyProtection="1">
      <alignment horizontal="left" vertical="center"/>
      <protection locked="0"/>
    </xf>
    <xf numFmtId="49" fontId="15" fillId="0" borderId="22" xfId="0" applyNumberFormat="1" applyFont="1" applyBorder="1" applyAlignment="1" applyProtection="1">
      <alignment horizontal="center" vertical="center" wrapText="1"/>
      <protection locked="0"/>
    </xf>
    <xf numFmtId="49" fontId="15" fillId="0" borderId="23" xfId="0" applyNumberFormat="1" applyFont="1" applyBorder="1" applyAlignment="1" applyProtection="1">
      <alignment horizontal="center" vertical="center" wrapText="1"/>
      <protection locked="0"/>
    </xf>
    <xf numFmtId="1" fontId="15" fillId="0" borderId="23" xfId="0" applyNumberFormat="1" applyFont="1" applyBorder="1" applyAlignment="1" applyProtection="1">
      <alignment/>
      <protection locked="0"/>
    </xf>
    <xf numFmtId="49" fontId="15" fillId="0" borderId="29" xfId="0" applyNumberFormat="1" applyFont="1" applyFill="1" applyBorder="1" applyAlignment="1" applyProtection="1">
      <alignment horizontal="center" vertical="center"/>
      <protection locked="0"/>
    </xf>
    <xf numFmtId="49" fontId="18" fillId="0" borderId="27" xfId="0" applyNumberFormat="1" applyFont="1" applyBorder="1" applyAlignment="1" applyProtection="1">
      <alignment horizontal="left" vertical="top" wrapText="1"/>
      <protection locked="0"/>
    </xf>
    <xf numFmtId="49" fontId="18" fillId="0" borderId="30" xfId="0" applyNumberFormat="1" applyFont="1" applyBorder="1" applyAlignment="1" applyProtection="1">
      <alignment horizontal="left" vertical="center"/>
      <protection locked="0"/>
    </xf>
    <xf numFmtId="0" fontId="16" fillId="0" borderId="31" xfId="0" applyFont="1" applyBorder="1" applyAlignment="1" applyProtection="1">
      <alignment vertical="center"/>
      <protection locked="0"/>
    </xf>
    <xf numFmtId="49" fontId="15" fillId="0" borderId="19" xfId="0" applyNumberFormat="1" applyFont="1" applyBorder="1" applyAlignment="1" applyProtection="1">
      <alignment horizontal="center" vertical="center" wrapText="1"/>
      <protection locked="0"/>
    </xf>
    <xf numFmtId="1" fontId="15" fillId="0" borderId="19" xfId="0" applyNumberFormat="1" applyFont="1" applyBorder="1" applyAlignment="1" applyProtection="1">
      <alignment/>
      <protection locked="0"/>
    </xf>
    <xf numFmtId="1" fontId="15" fillId="0" borderId="31" xfId="0" applyNumberFormat="1" applyFont="1" applyBorder="1" applyAlignment="1" applyProtection="1">
      <alignment/>
      <protection locked="0"/>
    </xf>
    <xf numFmtId="49" fontId="15" fillId="0" borderId="26" xfId="0" applyNumberFormat="1" applyFont="1" applyFill="1" applyBorder="1" applyAlignment="1" applyProtection="1">
      <alignment horizontal="center" vertical="center"/>
      <protection locked="0"/>
    </xf>
    <xf numFmtId="1" fontId="18" fillId="35" borderId="23" xfId="0" applyNumberFormat="1" applyFont="1" applyFill="1" applyBorder="1" applyAlignment="1" applyProtection="1">
      <alignment horizontal="center" vertical="center"/>
      <protection/>
    </xf>
    <xf numFmtId="1" fontId="18" fillId="33" borderId="23" xfId="0" applyNumberFormat="1" applyFont="1" applyFill="1" applyBorder="1" applyAlignment="1" applyProtection="1">
      <alignment horizontal="center" vertical="center"/>
      <protection/>
    </xf>
    <xf numFmtId="1" fontId="18" fillId="0" borderId="13" xfId="0" applyNumberFormat="1" applyFont="1" applyBorder="1" applyAlignment="1" applyProtection="1">
      <alignment horizontal="center" vertical="center"/>
      <protection/>
    </xf>
    <xf numFmtId="172" fontId="15" fillId="0" borderId="13" xfId="0" applyNumberFormat="1" applyFont="1" applyBorder="1" applyAlignment="1" applyProtection="1">
      <alignment horizontal="center" vertical="center"/>
      <protection/>
    </xf>
    <xf numFmtId="1" fontId="15" fillId="0" borderId="13" xfId="0" applyNumberFormat="1" applyFont="1" applyBorder="1" applyAlignment="1" applyProtection="1">
      <alignment horizontal="center" vertical="center"/>
      <protection/>
    </xf>
    <xf numFmtId="49" fontId="15" fillId="0" borderId="0" xfId="0" applyNumberFormat="1" applyFont="1" applyAlignment="1" applyProtection="1">
      <alignment/>
      <protection locked="0"/>
    </xf>
    <xf numFmtId="0" fontId="18" fillId="0" borderId="0" xfId="0" applyFont="1" applyAlignment="1" applyProtection="1">
      <alignment/>
      <protection locked="0"/>
    </xf>
    <xf numFmtId="0" fontId="15" fillId="0" borderId="0" xfId="0" applyFont="1" applyAlignment="1" applyProtection="1">
      <alignment horizontal="left" vertical="center"/>
      <protection locked="0"/>
    </xf>
    <xf numFmtId="49" fontId="15" fillId="0" borderId="0" xfId="0" applyNumberFormat="1" applyFont="1" applyAlignment="1" applyProtection="1">
      <alignment horizontal="center" vertical="center" wrapText="1"/>
      <protection locked="0"/>
    </xf>
    <xf numFmtId="1" fontId="15" fillId="0" borderId="0" xfId="0" applyNumberFormat="1" applyFont="1" applyAlignment="1" applyProtection="1">
      <alignment horizontal="center" vertical="center"/>
      <protection locked="0"/>
    </xf>
    <xf numFmtId="1" fontId="15" fillId="0" borderId="0" xfId="0" applyNumberFormat="1" applyFont="1" applyAlignment="1" applyProtection="1">
      <alignment/>
      <protection locked="0"/>
    </xf>
    <xf numFmtId="49" fontId="15" fillId="0" borderId="0" xfId="0" applyNumberFormat="1" applyFont="1" applyFill="1" applyAlignment="1" applyProtection="1">
      <alignment horizontal="center" vertical="center"/>
      <protection locked="0"/>
    </xf>
    <xf numFmtId="49" fontId="19" fillId="0" borderId="0" xfId="0" applyNumberFormat="1" applyFont="1" applyAlignment="1" applyProtection="1">
      <alignment horizontal="center" vertical="center" wrapText="1"/>
      <protection locked="0"/>
    </xf>
    <xf numFmtId="49" fontId="15" fillId="0" borderId="0" xfId="0" applyNumberFormat="1" applyFont="1" applyAlignment="1" applyProtection="1">
      <alignment horizontal="left" vertical="top" wrapText="1"/>
      <protection locked="0"/>
    </xf>
    <xf numFmtId="0" fontId="15" fillId="0" borderId="0" xfId="0" applyFont="1" applyAlignment="1" applyProtection="1">
      <alignment horizontal="center" vertical="center"/>
      <protection locked="0"/>
    </xf>
    <xf numFmtId="1" fontId="15" fillId="0" borderId="28" xfId="0" applyNumberFormat="1" applyFont="1" applyBorder="1" applyAlignment="1" applyProtection="1">
      <alignment horizontal="center" vertical="center" wrapText="1"/>
      <protection locked="0"/>
    </xf>
    <xf numFmtId="172" fontId="15" fillId="36" borderId="28" xfId="0" applyNumberFormat="1" applyFont="1" applyFill="1" applyBorder="1" applyAlignment="1" applyProtection="1">
      <alignment horizontal="center"/>
      <protection/>
    </xf>
    <xf numFmtId="1" fontId="15" fillId="35" borderId="24" xfId="0" applyNumberFormat="1" applyFont="1" applyFill="1" applyBorder="1" applyAlignment="1" applyProtection="1">
      <alignment horizontal="center" vertical="center"/>
      <protection/>
    </xf>
    <xf numFmtId="1" fontId="15" fillId="35" borderId="14" xfId="0" applyNumberFormat="1" applyFont="1" applyFill="1" applyBorder="1" applyAlignment="1" applyProtection="1">
      <alignment horizontal="center" vertical="center"/>
      <protection/>
    </xf>
    <xf numFmtId="1" fontId="15" fillId="33" borderId="14" xfId="0" applyNumberFormat="1" applyFont="1" applyFill="1" applyBorder="1" applyAlignment="1" applyProtection="1">
      <alignment horizontal="center" vertical="center"/>
      <protection/>
    </xf>
    <xf numFmtId="9" fontId="15" fillId="0" borderId="13" xfId="0" applyNumberFormat="1" applyFont="1" applyBorder="1" applyAlignment="1" applyProtection="1">
      <alignment horizontal="center"/>
      <protection/>
    </xf>
    <xf numFmtId="49" fontId="15" fillId="0" borderId="20" xfId="0" applyNumberFormat="1" applyFont="1" applyBorder="1" applyAlignment="1" applyProtection="1">
      <alignment horizontal="left" vertical="top" wrapText="1"/>
      <protection/>
    </xf>
    <xf numFmtId="49" fontId="15" fillId="0" borderId="13" xfId="0" applyNumberFormat="1" applyFont="1" applyBorder="1" applyAlignment="1" applyProtection="1">
      <alignment horizontal="center" vertical="center" wrapText="1"/>
      <protection/>
    </xf>
    <xf numFmtId="49" fontId="15" fillId="0" borderId="11" xfId="0" applyNumberFormat="1" applyFont="1" applyFill="1" applyBorder="1" applyAlignment="1" applyProtection="1">
      <alignment horizontal="center" vertical="center"/>
      <protection/>
    </xf>
    <xf numFmtId="49" fontId="15" fillId="0" borderId="10" xfId="0" applyNumberFormat="1" applyFont="1" applyBorder="1" applyAlignment="1" applyProtection="1">
      <alignment horizontal="left" vertical="top" wrapText="1"/>
      <protection/>
    </xf>
    <xf numFmtId="49" fontId="15" fillId="0" borderId="28" xfId="0" applyNumberFormat="1" applyFont="1" applyBorder="1" applyAlignment="1" applyProtection="1">
      <alignment horizontal="center" vertical="center" wrapText="1"/>
      <protection/>
    </xf>
    <xf numFmtId="49" fontId="15" fillId="0" borderId="17" xfId="0" applyNumberFormat="1" applyFont="1" applyBorder="1" applyAlignment="1" applyProtection="1">
      <alignment horizontal="left" vertical="top" wrapText="1"/>
      <protection/>
    </xf>
    <xf numFmtId="49" fontId="15" fillId="0" borderId="14" xfId="0" applyNumberFormat="1" applyFont="1" applyBorder="1" applyAlignment="1" applyProtection="1">
      <alignment horizontal="center" vertical="center" wrapText="1"/>
      <protection/>
    </xf>
    <xf numFmtId="49" fontId="15" fillId="0" borderId="32" xfId="0" applyNumberFormat="1" applyFont="1" applyFill="1" applyBorder="1" applyAlignment="1" applyProtection="1">
      <alignment horizontal="center" vertical="center"/>
      <protection/>
    </xf>
    <xf numFmtId="49" fontId="15" fillId="0" borderId="33" xfId="0" applyNumberFormat="1" applyFont="1" applyBorder="1" applyAlignment="1" applyProtection="1">
      <alignment horizontal="left" vertical="top" wrapText="1"/>
      <protection/>
    </xf>
    <xf numFmtId="49" fontId="15" fillId="0" borderId="34" xfId="0" applyNumberFormat="1" applyFont="1" applyBorder="1" applyAlignment="1" applyProtection="1">
      <alignment horizontal="left" vertical="top" wrapText="1"/>
      <protection/>
    </xf>
    <xf numFmtId="49" fontId="15" fillId="0" borderId="34" xfId="0" applyNumberFormat="1" applyFont="1" applyBorder="1" applyAlignment="1" applyProtection="1">
      <alignment horizontal="center" vertical="center" wrapText="1"/>
      <protection/>
    </xf>
    <xf numFmtId="49" fontId="15" fillId="0" borderId="34" xfId="0" applyNumberFormat="1" applyFont="1" applyBorder="1" applyAlignment="1" applyProtection="1">
      <alignment horizontal="center" vertical="center"/>
      <protection/>
    </xf>
    <xf numFmtId="172" fontId="15" fillId="0" borderId="34" xfId="0" applyNumberFormat="1" applyFont="1" applyBorder="1" applyAlignment="1" applyProtection="1">
      <alignment horizontal="center" vertical="center"/>
      <protection/>
    </xf>
    <xf numFmtId="49" fontId="15" fillId="0" borderId="34" xfId="0" applyNumberFormat="1" applyFont="1" applyBorder="1" applyAlignment="1" applyProtection="1">
      <alignment/>
      <protection/>
    </xf>
    <xf numFmtId="49" fontId="15" fillId="0" borderId="35" xfId="0" applyNumberFormat="1" applyFont="1" applyFill="1" applyBorder="1" applyAlignment="1" applyProtection="1">
      <alignment horizontal="center" vertical="center"/>
      <protection/>
    </xf>
    <xf numFmtId="49" fontId="15" fillId="0" borderId="0" xfId="0" applyNumberFormat="1" applyFont="1" applyBorder="1" applyAlignment="1" applyProtection="1">
      <alignment horizontal="centerContinuous" vertical="center" wrapText="1"/>
      <protection/>
    </xf>
    <xf numFmtId="49" fontId="15" fillId="0" borderId="36" xfId="0" applyNumberFormat="1" applyFont="1" applyBorder="1" applyAlignment="1" applyProtection="1">
      <alignment horizontal="center" vertical="center" wrapText="1"/>
      <protection/>
    </xf>
    <xf numFmtId="49" fontId="15" fillId="0" borderId="13" xfId="0" applyNumberFormat="1" applyFont="1" applyBorder="1" applyAlignment="1" applyProtection="1">
      <alignment horizontal="left" vertical="top" wrapText="1"/>
      <protection/>
    </xf>
    <xf numFmtId="1" fontId="15" fillId="0" borderId="13" xfId="0" applyNumberFormat="1" applyFont="1" applyBorder="1" applyAlignment="1" applyProtection="1">
      <alignment/>
      <protection/>
    </xf>
    <xf numFmtId="49" fontId="15" fillId="0" borderId="12" xfId="0" applyNumberFormat="1" applyFont="1" applyBorder="1" applyAlignment="1" applyProtection="1">
      <alignment horizontal="center" vertical="center"/>
      <protection/>
    </xf>
    <xf numFmtId="49" fontId="15" fillId="0" borderId="0" xfId="0" applyNumberFormat="1" applyFont="1" applyBorder="1" applyAlignment="1" applyProtection="1">
      <alignment horizontal="left" vertical="top" wrapText="1"/>
      <protection/>
    </xf>
    <xf numFmtId="49" fontId="15" fillId="0" borderId="0" xfId="0" applyNumberFormat="1" applyFont="1" applyBorder="1" applyAlignment="1" applyProtection="1">
      <alignment horizontal="center" vertical="center" wrapText="1"/>
      <protection/>
    </xf>
    <xf numFmtId="1" fontId="15" fillId="0" borderId="0" xfId="0" applyNumberFormat="1" applyFont="1" applyBorder="1" applyAlignment="1" applyProtection="1">
      <alignment horizontal="center" vertical="center"/>
      <protection/>
    </xf>
    <xf numFmtId="172" fontId="15" fillId="0" borderId="0" xfId="0" applyNumberFormat="1" applyFont="1" applyBorder="1" applyAlignment="1" applyProtection="1">
      <alignment horizontal="center" vertical="center"/>
      <protection/>
    </xf>
    <xf numFmtId="1" fontId="15" fillId="0" borderId="0" xfId="0" applyNumberFormat="1" applyFont="1" applyBorder="1" applyAlignment="1" applyProtection="1">
      <alignment/>
      <protection/>
    </xf>
    <xf numFmtId="49" fontId="15" fillId="0" borderId="37" xfId="0" applyNumberFormat="1" applyFont="1" applyBorder="1" applyAlignment="1" applyProtection="1">
      <alignment horizontal="left" vertical="top" wrapText="1"/>
      <protection/>
    </xf>
    <xf numFmtId="49" fontId="15" fillId="0" borderId="38" xfId="0" applyNumberFormat="1" applyFont="1" applyBorder="1" applyAlignment="1" applyProtection="1">
      <alignment horizontal="left" vertical="top" wrapText="1"/>
      <protection/>
    </xf>
    <xf numFmtId="49" fontId="15" fillId="0" borderId="38" xfId="0" applyNumberFormat="1" applyFont="1" applyBorder="1" applyAlignment="1" applyProtection="1">
      <alignment horizontal="center" vertical="center" wrapText="1"/>
      <protection/>
    </xf>
    <xf numFmtId="1" fontId="15" fillId="0" borderId="38" xfId="0" applyNumberFormat="1" applyFont="1" applyBorder="1" applyAlignment="1" applyProtection="1">
      <alignment horizontal="center" vertical="center"/>
      <protection/>
    </xf>
    <xf numFmtId="172" fontId="15" fillId="0" borderId="38" xfId="0" applyNumberFormat="1" applyFont="1" applyBorder="1" applyAlignment="1" applyProtection="1">
      <alignment horizontal="center" vertical="center"/>
      <protection/>
    </xf>
    <xf numFmtId="1" fontId="15" fillId="0" borderId="38" xfId="0" applyNumberFormat="1" applyFont="1" applyBorder="1" applyAlignment="1" applyProtection="1">
      <alignment/>
      <protection/>
    </xf>
    <xf numFmtId="49" fontId="18" fillId="0" borderId="12" xfId="0" applyNumberFormat="1" applyFont="1" applyBorder="1" applyAlignment="1" applyProtection="1">
      <alignment horizontal="left" vertical="center"/>
      <protection/>
    </xf>
    <xf numFmtId="1" fontId="15" fillId="0" borderId="11" xfId="0" applyNumberFormat="1" applyFont="1" applyFill="1" applyBorder="1" applyAlignment="1" applyProtection="1">
      <alignment horizontal="center" vertical="center"/>
      <protection/>
    </xf>
    <xf numFmtId="49" fontId="15" fillId="0" borderId="12" xfId="0" applyNumberFormat="1" applyFont="1" applyBorder="1" applyAlignment="1" applyProtection="1">
      <alignment horizontal="left" vertical="top"/>
      <protection/>
    </xf>
    <xf numFmtId="0" fontId="15" fillId="0" borderId="12" xfId="0" applyFont="1" applyBorder="1" applyAlignment="1" applyProtection="1">
      <alignment/>
      <protection/>
    </xf>
    <xf numFmtId="49" fontId="15" fillId="0" borderId="12" xfId="0" applyNumberFormat="1" applyFont="1" applyBorder="1" applyAlignment="1" applyProtection="1">
      <alignment horizontal="left" vertical="center"/>
      <protection/>
    </xf>
    <xf numFmtId="0" fontId="15" fillId="0" borderId="11" xfId="0" applyNumberFormat="1" applyFont="1" applyFill="1" applyBorder="1" applyAlignment="1" applyProtection="1">
      <alignment horizontal="center" vertical="center"/>
      <protection/>
    </xf>
    <xf numFmtId="49" fontId="15" fillId="0" borderId="0" xfId="0" applyNumberFormat="1" applyFont="1" applyBorder="1" applyAlignment="1" applyProtection="1">
      <alignment horizontal="left" vertical="center"/>
      <protection/>
    </xf>
    <xf numFmtId="49" fontId="15" fillId="0" borderId="12" xfId="0" applyNumberFormat="1" applyFont="1" applyBorder="1" applyAlignment="1" applyProtection="1">
      <alignment horizontal="left" vertical="top" wrapText="1"/>
      <protection/>
    </xf>
    <xf numFmtId="49" fontId="15" fillId="0" borderId="37" xfId="0" applyNumberFormat="1" applyFont="1" applyBorder="1" applyAlignment="1" applyProtection="1">
      <alignment horizontal="left" vertical="top"/>
      <protection/>
    </xf>
    <xf numFmtId="1" fontId="15" fillId="0" borderId="28" xfId="0" applyNumberFormat="1" applyFont="1" applyBorder="1" applyAlignment="1" applyProtection="1">
      <alignment horizontal="center" vertical="center"/>
      <protection/>
    </xf>
    <xf numFmtId="49" fontId="18" fillId="0" borderId="31" xfId="0" applyNumberFormat="1" applyFont="1" applyBorder="1" applyAlignment="1" applyProtection="1">
      <alignment horizontal="left" vertical="center"/>
      <protection locked="0"/>
    </xf>
    <xf numFmtId="1" fontId="18" fillId="0" borderId="19" xfId="0" applyNumberFormat="1" applyFont="1" applyFill="1" applyBorder="1" applyAlignment="1" applyProtection="1">
      <alignment horizontal="center" vertical="center"/>
      <protection locked="0"/>
    </xf>
    <xf numFmtId="172" fontId="15" fillId="0" borderId="25" xfId="0" applyNumberFormat="1" applyFont="1" applyFill="1" applyBorder="1" applyAlignment="1" applyProtection="1">
      <alignment horizontal="center" vertical="center"/>
      <protection locked="0"/>
    </xf>
    <xf numFmtId="172" fontId="18" fillId="0" borderId="0" xfId="0" applyNumberFormat="1" applyFont="1" applyFill="1" applyBorder="1" applyAlignment="1" applyProtection="1">
      <alignment horizontal="center" vertical="center"/>
      <protection locked="0"/>
    </xf>
    <xf numFmtId="49" fontId="15" fillId="0" borderId="20" xfId="0" applyNumberFormat="1" applyFont="1" applyBorder="1" applyAlignment="1" applyProtection="1">
      <alignment horizontal="center" vertical="center" wrapText="1"/>
      <protection/>
    </xf>
    <xf numFmtId="49" fontId="15" fillId="0" borderId="39" xfId="0" applyNumberFormat="1" applyFont="1" applyBorder="1" applyAlignment="1" applyProtection="1">
      <alignment horizontal="centerContinuous" vertical="center" wrapText="1"/>
      <protection/>
    </xf>
    <xf numFmtId="49" fontId="15" fillId="0" borderId="22" xfId="0" applyNumberFormat="1" applyFont="1" applyBorder="1" applyAlignment="1" applyProtection="1">
      <alignment horizontal="centerContinuous" vertical="center" wrapText="1"/>
      <protection/>
    </xf>
    <xf numFmtId="49" fontId="15" fillId="0" borderId="35" xfId="0" applyNumberFormat="1" applyFont="1" applyFill="1" applyBorder="1" applyAlignment="1" applyProtection="1">
      <alignment horizontal="center" vertical="center" wrapText="1"/>
      <protection/>
    </xf>
    <xf numFmtId="49" fontId="15" fillId="0" borderId="10" xfId="0" applyNumberFormat="1" applyFont="1" applyBorder="1" applyAlignment="1" applyProtection="1">
      <alignment horizontal="center" vertical="center" wrapText="1"/>
      <protection/>
    </xf>
    <xf numFmtId="49" fontId="15" fillId="0" borderId="13" xfId="0" applyNumberFormat="1" applyFont="1" applyFill="1" applyBorder="1" applyAlignment="1" applyProtection="1">
      <alignment horizontal="center" vertical="center"/>
      <protection/>
    </xf>
    <xf numFmtId="49" fontId="15" fillId="0" borderId="13" xfId="0" applyNumberFormat="1" applyFont="1" applyBorder="1" applyAlignment="1" applyProtection="1">
      <alignment horizontal="center" vertical="center"/>
      <protection/>
    </xf>
    <xf numFmtId="49" fontId="15" fillId="0" borderId="13" xfId="0" applyNumberFormat="1" applyFont="1" applyBorder="1" applyAlignment="1" applyProtection="1">
      <alignment horizontal="centerContinuous" vertical="center" wrapText="1"/>
      <protection/>
    </xf>
    <xf numFmtId="49" fontId="15" fillId="0" borderId="11" xfId="0" applyNumberFormat="1" applyFont="1" applyFill="1" applyBorder="1" applyAlignment="1" applyProtection="1">
      <alignment horizontal="center" vertical="center" wrapText="1"/>
      <protection/>
    </xf>
    <xf numFmtId="49" fontId="15" fillId="0" borderId="10" xfId="0" applyNumberFormat="1" applyFont="1" applyBorder="1" applyAlignment="1" applyProtection="1">
      <alignment/>
      <protection/>
    </xf>
    <xf numFmtId="49" fontId="15" fillId="0" borderId="13" xfId="0" applyNumberFormat="1" applyFont="1" applyBorder="1" applyAlignment="1" applyProtection="1">
      <alignment/>
      <protection/>
    </xf>
    <xf numFmtId="0" fontId="15" fillId="0" borderId="13" xfId="0" applyFont="1" applyBorder="1" applyAlignment="1" applyProtection="1">
      <alignment/>
      <protection/>
    </xf>
    <xf numFmtId="49" fontId="15" fillId="0" borderId="40" xfId="0" applyNumberFormat="1" applyFont="1" applyBorder="1" applyAlignment="1" applyProtection="1">
      <alignment horizontal="centerContinuous" vertical="center"/>
      <protection/>
    </xf>
    <xf numFmtId="49" fontId="15" fillId="0" borderId="41" xfId="0" applyNumberFormat="1" applyFont="1" applyBorder="1" applyAlignment="1" applyProtection="1">
      <alignment horizontal="centerContinuous" vertical="center"/>
      <protection/>
    </xf>
    <xf numFmtId="49" fontId="15" fillId="0" borderId="11" xfId="0" applyNumberFormat="1" applyFont="1" applyFill="1" applyBorder="1" applyAlignment="1" applyProtection="1">
      <alignment horizontal="center" vertical="center" textRotation="90"/>
      <protection/>
    </xf>
    <xf numFmtId="49" fontId="15" fillId="0" borderId="42" xfId="0" applyNumberFormat="1" applyFont="1" applyFill="1" applyBorder="1" applyAlignment="1" applyProtection="1">
      <alignment horizontal="center" vertical="center"/>
      <protection/>
    </xf>
    <xf numFmtId="49" fontId="15" fillId="0" borderId="0" xfId="0" applyNumberFormat="1" applyFont="1" applyBorder="1" applyAlignment="1" applyProtection="1">
      <alignment horizontal="centerContinuous" wrapText="1"/>
      <protection/>
    </xf>
    <xf numFmtId="49" fontId="15" fillId="0" borderId="13" xfId="0" applyNumberFormat="1" applyFont="1" applyBorder="1" applyAlignment="1" applyProtection="1">
      <alignment horizontal="centerContinuous" wrapText="1"/>
      <protection/>
    </xf>
    <xf numFmtId="49" fontId="15" fillId="0" borderId="41" xfId="0" applyNumberFormat="1" applyFont="1" applyBorder="1" applyAlignment="1" applyProtection="1">
      <alignment horizontal="center" vertical="center"/>
      <protection/>
    </xf>
    <xf numFmtId="49" fontId="15" fillId="0" borderId="43" xfId="0" applyNumberFormat="1" applyFont="1" applyBorder="1" applyAlignment="1" applyProtection="1">
      <alignment horizontal="center" vertical="center"/>
      <protection/>
    </xf>
    <xf numFmtId="49" fontId="15" fillId="0" borderId="0" xfId="0" applyNumberFormat="1" applyFont="1" applyBorder="1" applyAlignment="1" applyProtection="1">
      <alignment horizontal="centerContinuous"/>
      <protection/>
    </xf>
    <xf numFmtId="49" fontId="15" fillId="0" borderId="13" xfId="0" applyNumberFormat="1" applyFont="1" applyBorder="1" applyAlignment="1" applyProtection="1">
      <alignment horizontal="centerContinuous"/>
      <protection/>
    </xf>
    <xf numFmtId="49" fontId="15" fillId="0" borderId="17" xfId="0" applyNumberFormat="1" applyFont="1" applyBorder="1" applyAlignment="1" applyProtection="1">
      <alignment horizontal="center" vertical="center" wrapText="1"/>
      <protection/>
    </xf>
    <xf numFmtId="49" fontId="15" fillId="0" borderId="14" xfId="0" applyNumberFormat="1" applyFont="1" applyBorder="1" applyAlignment="1" applyProtection="1">
      <alignment horizontal="center" vertical="center"/>
      <protection/>
    </xf>
    <xf numFmtId="1" fontId="15" fillId="0" borderId="14" xfId="0" applyNumberFormat="1" applyFont="1" applyBorder="1" applyAlignment="1" applyProtection="1">
      <alignment horizontal="center" vertical="center"/>
      <protection/>
    </xf>
    <xf numFmtId="49" fontId="15" fillId="0" borderId="44" xfId="0" applyNumberFormat="1" applyFont="1" applyBorder="1" applyAlignment="1" applyProtection="1">
      <alignment horizontal="center" vertical="center"/>
      <protection/>
    </xf>
    <xf numFmtId="49" fontId="15" fillId="0" borderId="45" xfId="0" applyNumberFormat="1" applyFont="1" applyBorder="1" applyAlignment="1" applyProtection="1">
      <alignment horizontal="center" vertical="center"/>
      <protection/>
    </xf>
    <xf numFmtId="49" fontId="15" fillId="0" borderId="46" xfId="0" applyNumberFormat="1" applyFont="1" applyFill="1" applyBorder="1" applyAlignment="1" applyProtection="1">
      <alignment horizontal="center" vertical="center"/>
      <protection/>
    </xf>
    <xf numFmtId="4" fontId="15" fillId="0" borderId="0" xfId="0" applyNumberFormat="1" applyFont="1" applyFill="1" applyAlignment="1" applyProtection="1">
      <alignment/>
      <protection locked="0"/>
    </xf>
    <xf numFmtId="4" fontId="20" fillId="0" borderId="0" xfId="0" applyNumberFormat="1" applyFont="1" applyFill="1" applyAlignment="1" applyProtection="1">
      <alignment/>
      <protection locked="0"/>
    </xf>
    <xf numFmtId="0" fontId="21" fillId="0" borderId="0" xfId="0" applyFont="1" applyAlignment="1" applyProtection="1">
      <alignment/>
      <protection locked="0"/>
    </xf>
    <xf numFmtId="0" fontId="16" fillId="0" borderId="0" xfId="0" applyFont="1" applyAlignment="1" applyProtection="1">
      <alignment/>
      <protection locked="0"/>
    </xf>
    <xf numFmtId="49" fontId="0" fillId="0" borderId="0" xfId="0" applyNumberFormat="1" applyFont="1" applyFill="1" applyAlignment="1" applyProtection="1">
      <alignment horizontal="left" vertical="center"/>
      <protection locked="0"/>
    </xf>
    <xf numFmtId="0" fontId="0" fillId="0" borderId="0" xfId="0" applyFont="1" applyFill="1" applyBorder="1" applyAlignment="1" applyProtection="1">
      <alignment horizontal="centerContinuous" vertical="center"/>
      <protection locked="0"/>
    </xf>
    <xf numFmtId="49" fontId="0" fillId="0" borderId="0" xfId="0" applyNumberFormat="1" applyFont="1" applyAlignment="1" applyProtection="1">
      <alignment horizontal="center" vertical="center" wrapText="1"/>
      <protection locked="0"/>
    </xf>
    <xf numFmtId="1" fontId="0" fillId="0" borderId="0" xfId="0" applyNumberFormat="1" applyFont="1" applyAlignment="1" applyProtection="1">
      <alignment horizontal="center" vertical="center"/>
      <protection locked="0"/>
    </xf>
    <xf numFmtId="1" fontId="0" fillId="0" borderId="0" xfId="0" applyNumberFormat="1" applyFont="1" applyAlignment="1" applyProtection="1">
      <alignment/>
      <protection locked="0"/>
    </xf>
    <xf numFmtId="49" fontId="6" fillId="0" borderId="0" xfId="0" applyNumberFormat="1" applyFont="1" applyAlignment="1" applyProtection="1">
      <alignment horizontal="center" vertical="center"/>
      <protection locked="0"/>
    </xf>
    <xf numFmtId="0" fontId="7" fillId="0" borderId="0" xfId="0" applyFont="1" applyAlignment="1" applyProtection="1">
      <alignment/>
      <protection locked="0"/>
    </xf>
    <xf numFmtId="0" fontId="8" fillId="0" borderId="0" xfId="0" applyFont="1" applyAlignment="1" applyProtection="1">
      <alignment vertical="distributed"/>
      <protection locked="0"/>
    </xf>
    <xf numFmtId="0" fontId="5" fillId="0" borderId="0" xfId="0" applyFont="1" applyAlignment="1" applyProtection="1">
      <alignment/>
      <protection locked="0"/>
    </xf>
    <xf numFmtId="0" fontId="7" fillId="0" borderId="0" xfId="0" applyFont="1" applyFill="1" applyBorder="1" applyAlignment="1" applyProtection="1">
      <alignment/>
      <protection locked="0"/>
    </xf>
    <xf numFmtId="0" fontId="6" fillId="0" borderId="0" xfId="0" applyFont="1" applyAlignment="1" applyProtection="1">
      <alignment/>
      <protection locked="0"/>
    </xf>
    <xf numFmtId="0" fontId="11" fillId="0" borderId="0" xfId="0" applyFont="1" applyFill="1" applyBorder="1" applyAlignment="1" applyProtection="1">
      <alignment vertical="top"/>
      <protection locked="0"/>
    </xf>
    <xf numFmtId="0" fontId="15" fillId="0" borderId="0" xfId="0" applyFont="1" applyFill="1" applyAlignment="1" applyProtection="1">
      <alignment/>
      <protection locked="0"/>
    </xf>
    <xf numFmtId="1" fontId="15" fillId="35" borderId="42" xfId="0" applyNumberFormat="1" applyFont="1" applyFill="1" applyBorder="1" applyAlignment="1" applyProtection="1">
      <alignment horizontal="center" vertical="center"/>
      <protection/>
    </xf>
    <xf numFmtId="172" fontId="15" fillId="34" borderId="28" xfId="0" applyNumberFormat="1" applyFont="1" applyFill="1" applyBorder="1" applyAlignment="1" applyProtection="1">
      <alignment horizontal="center" vertical="center"/>
      <protection/>
    </xf>
    <xf numFmtId="172" fontId="18" fillId="33" borderId="24" xfId="0" applyNumberFormat="1" applyFont="1" applyFill="1" applyBorder="1" applyAlignment="1" applyProtection="1">
      <alignment horizontal="center" vertical="center"/>
      <protection/>
    </xf>
    <xf numFmtId="172" fontId="15" fillId="33" borderId="36" xfId="0" applyNumberFormat="1" applyFont="1" applyFill="1" applyBorder="1" applyAlignment="1" applyProtection="1">
      <alignment horizontal="center" vertical="center"/>
      <protection/>
    </xf>
    <xf numFmtId="172" fontId="15" fillId="34" borderId="47" xfId="0" applyNumberFormat="1" applyFont="1" applyFill="1" applyBorder="1" applyAlignment="1" applyProtection="1">
      <alignment horizontal="center" vertical="center"/>
      <protection/>
    </xf>
    <xf numFmtId="49" fontId="22" fillId="0" borderId="0" xfId="0" applyNumberFormat="1" applyFont="1" applyAlignment="1" applyProtection="1">
      <alignment/>
      <protection/>
    </xf>
    <xf numFmtId="1" fontId="15" fillId="33" borderId="42" xfId="0" applyNumberFormat="1" applyFont="1" applyFill="1" applyBorder="1" applyAlignment="1" applyProtection="1">
      <alignment horizontal="center" vertical="center"/>
      <protection/>
    </xf>
    <xf numFmtId="0" fontId="15" fillId="0" borderId="36" xfId="0" applyNumberFormat="1" applyFont="1" applyBorder="1" applyAlignment="1" applyProtection="1">
      <alignment horizontal="center" vertical="center" wrapText="1"/>
      <protection/>
    </xf>
    <xf numFmtId="1" fontId="15" fillId="33" borderId="36" xfId="0" applyNumberFormat="1" applyFont="1" applyFill="1" applyBorder="1" applyAlignment="1" applyProtection="1">
      <alignment horizontal="center" vertical="center"/>
      <protection/>
    </xf>
    <xf numFmtId="0" fontId="15" fillId="0" borderId="13" xfId="0" applyNumberFormat="1" applyFont="1" applyBorder="1" applyAlignment="1" applyProtection="1">
      <alignment horizontal="center" vertical="center" wrapText="1"/>
      <protection locked="0"/>
    </xf>
    <xf numFmtId="49" fontId="15" fillId="0" borderId="42" xfId="0" applyNumberFormat="1" applyFont="1" applyBorder="1" applyAlignment="1" applyProtection="1">
      <alignment horizontal="center" vertical="center" wrapText="1"/>
      <protection locked="0"/>
    </xf>
    <xf numFmtId="49" fontId="15" fillId="0" borderId="32" xfId="0" applyNumberFormat="1" applyFont="1" applyFill="1" applyBorder="1" applyAlignment="1" applyProtection="1">
      <alignment horizontal="center" vertical="center"/>
      <protection locked="0"/>
    </xf>
    <xf numFmtId="1" fontId="15" fillId="0" borderId="25" xfId="0" applyNumberFormat="1" applyFont="1" applyFill="1" applyBorder="1" applyAlignment="1" applyProtection="1">
      <alignment horizontal="center" vertical="center"/>
      <protection locked="0"/>
    </xf>
    <xf numFmtId="172" fontId="15" fillId="33" borderId="24" xfId="0" applyNumberFormat="1" applyFont="1" applyFill="1" applyBorder="1" applyAlignment="1" applyProtection="1">
      <alignment horizontal="center" vertical="center"/>
      <protection/>
    </xf>
    <xf numFmtId="1" fontId="15" fillId="34" borderId="47" xfId="0" applyNumberFormat="1" applyFont="1" applyFill="1" applyBorder="1" applyAlignment="1" applyProtection="1">
      <alignment horizontal="center" vertical="center"/>
      <protection/>
    </xf>
    <xf numFmtId="0" fontId="15" fillId="0" borderId="17" xfId="0" applyFont="1" applyBorder="1" applyAlignment="1" applyProtection="1">
      <alignment/>
      <protection locked="0"/>
    </xf>
    <xf numFmtId="0" fontId="15" fillId="0" borderId="24" xfId="0" applyFont="1" applyBorder="1" applyAlignment="1" applyProtection="1">
      <alignment/>
      <protection locked="0"/>
    </xf>
    <xf numFmtId="0" fontId="15" fillId="0" borderId="24" xfId="0" applyFont="1" applyBorder="1" applyAlignment="1" applyProtection="1">
      <alignment horizontal="center"/>
      <protection locked="0"/>
    </xf>
    <xf numFmtId="172" fontId="15" fillId="33" borderId="24" xfId="0" applyNumberFormat="1" applyFont="1" applyFill="1" applyBorder="1" applyAlignment="1" applyProtection="1">
      <alignment/>
      <protection/>
    </xf>
    <xf numFmtId="0" fontId="15" fillId="0" borderId="18" xfId="0" applyFont="1" applyBorder="1" applyAlignment="1" applyProtection="1">
      <alignment/>
      <protection locked="0"/>
    </xf>
    <xf numFmtId="0" fontId="15" fillId="0" borderId="13" xfId="0" applyNumberFormat="1" applyFont="1" applyBorder="1" applyAlignment="1" applyProtection="1">
      <alignment horizontal="center" vertical="center" wrapText="1"/>
      <protection/>
    </xf>
    <xf numFmtId="172" fontId="15" fillId="0" borderId="13" xfId="0" applyNumberFormat="1" applyFont="1" applyBorder="1" applyAlignment="1" applyProtection="1">
      <alignment horizontal="center"/>
      <protection locked="0"/>
    </xf>
    <xf numFmtId="1" fontId="15" fillId="0" borderId="23" xfId="0" applyNumberFormat="1" applyFont="1" applyBorder="1" applyAlignment="1" applyProtection="1">
      <alignment horizontal="center"/>
      <protection locked="0"/>
    </xf>
    <xf numFmtId="1" fontId="15" fillId="0" borderId="19" xfId="0" applyNumberFormat="1" applyFont="1" applyBorder="1" applyAlignment="1" applyProtection="1">
      <alignment horizontal="center"/>
      <protection locked="0"/>
    </xf>
    <xf numFmtId="1" fontId="15" fillId="0" borderId="31" xfId="0" applyNumberFormat="1" applyFont="1" applyBorder="1" applyAlignment="1" applyProtection="1">
      <alignment horizontal="center"/>
      <protection locked="0"/>
    </xf>
    <xf numFmtId="172" fontId="15" fillId="0" borderId="36" xfId="0" applyNumberFormat="1" applyFont="1" applyBorder="1" applyAlignment="1" applyProtection="1">
      <alignment horizontal="center"/>
      <protection/>
    </xf>
    <xf numFmtId="172" fontId="15" fillId="0" borderId="13" xfId="0" applyNumberFormat="1" applyFont="1" applyBorder="1" applyAlignment="1" applyProtection="1">
      <alignment horizontal="center"/>
      <protection/>
    </xf>
    <xf numFmtId="172" fontId="15" fillId="34" borderId="47" xfId="0" applyNumberFormat="1" applyFont="1" applyFill="1" applyBorder="1" applyAlignment="1" applyProtection="1">
      <alignment horizontal="center"/>
      <protection/>
    </xf>
    <xf numFmtId="172" fontId="15" fillId="34" borderId="41" xfId="0" applyNumberFormat="1" applyFont="1" applyFill="1" applyBorder="1" applyAlignment="1" applyProtection="1">
      <alignment horizontal="center"/>
      <protection/>
    </xf>
    <xf numFmtId="172" fontId="15" fillId="34" borderId="19" xfId="0" applyNumberFormat="1" applyFont="1" applyFill="1" applyBorder="1" applyAlignment="1" applyProtection="1">
      <alignment horizontal="center"/>
      <protection/>
    </xf>
    <xf numFmtId="172" fontId="15" fillId="34" borderId="31" xfId="0" applyNumberFormat="1" applyFont="1" applyFill="1" applyBorder="1" applyAlignment="1" applyProtection="1">
      <alignment horizontal="center"/>
      <protection/>
    </xf>
    <xf numFmtId="0" fontId="2" fillId="0" borderId="0" xfId="0" applyFont="1" applyAlignment="1">
      <alignment horizontal="left" vertical="center"/>
    </xf>
    <xf numFmtId="0" fontId="26" fillId="0" borderId="0" xfId="0" applyFont="1" applyAlignment="1">
      <alignment horizontal="left" vertical="center"/>
    </xf>
    <xf numFmtId="0" fontId="18" fillId="0" borderId="0" xfId="0" applyFont="1" applyBorder="1" applyAlignment="1" applyProtection="1">
      <alignment horizontal="left"/>
      <protection/>
    </xf>
    <xf numFmtId="1" fontId="15" fillId="0" borderId="13" xfId="0" applyNumberFormat="1" applyFont="1" applyBorder="1" applyAlignment="1" applyProtection="1">
      <alignment horizontal="left" vertical="center"/>
      <protection/>
    </xf>
    <xf numFmtId="172" fontId="2" fillId="36" borderId="47" xfId="33" applyNumberFormat="1" applyFont="1" applyFill="1" applyBorder="1" applyAlignment="1" applyProtection="1">
      <alignment horizontal="center" vertical="center"/>
      <protection/>
    </xf>
    <xf numFmtId="0" fontId="2" fillId="0" borderId="0" xfId="0" applyFont="1" applyFill="1" applyAlignment="1">
      <alignment/>
    </xf>
    <xf numFmtId="1" fontId="0" fillId="0" borderId="0" xfId="0" applyNumberFormat="1" applyFont="1" applyFill="1" applyAlignment="1">
      <alignment/>
    </xf>
    <xf numFmtId="49" fontId="6" fillId="0" borderId="0" xfId="0" applyNumberFormat="1" applyFont="1" applyFill="1" applyAlignment="1">
      <alignment horizontal="center" vertical="center"/>
    </xf>
    <xf numFmtId="0" fontId="8" fillId="0" borderId="0" xfId="0" applyFont="1" applyFill="1" applyAlignment="1">
      <alignment vertical="distributed"/>
    </xf>
    <xf numFmtId="0" fontId="7" fillId="0" borderId="0" xfId="0" applyFont="1" applyFill="1" applyAlignment="1">
      <alignment/>
    </xf>
    <xf numFmtId="0" fontId="6" fillId="0" borderId="0" xfId="0" applyFont="1" applyFill="1" applyAlignment="1">
      <alignment/>
    </xf>
    <xf numFmtId="49" fontId="2" fillId="0" borderId="0" xfId="0" applyNumberFormat="1" applyFont="1" applyFill="1" applyAlignment="1">
      <alignment horizontal="center" vertical="center" textRotation="90"/>
    </xf>
    <xf numFmtId="0" fontId="2" fillId="0" borderId="0" xfId="0" applyFont="1" applyFill="1" applyAlignment="1">
      <alignment horizontal="center" vertical="center"/>
    </xf>
    <xf numFmtId="0" fontId="2" fillId="0" borderId="0" xfId="0" applyFont="1" applyFill="1" applyBorder="1" applyAlignment="1">
      <alignment/>
    </xf>
    <xf numFmtId="0" fontId="2" fillId="0" borderId="0" xfId="0" applyFont="1" applyFill="1" applyAlignment="1">
      <alignment horizontal="left"/>
    </xf>
    <xf numFmtId="1" fontId="2" fillId="0" borderId="0" xfId="0" applyNumberFormat="1" applyFont="1" applyFill="1" applyBorder="1" applyAlignment="1" applyProtection="1">
      <alignment horizontal="center" vertical="center"/>
      <protection/>
    </xf>
    <xf numFmtId="2" fontId="15" fillId="34" borderId="47" xfId="0" applyNumberFormat="1" applyFont="1" applyFill="1" applyBorder="1" applyAlignment="1" applyProtection="1">
      <alignment horizontal="center" vertical="center"/>
      <protection/>
    </xf>
    <xf numFmtId="1" fontId="15" fillId="0" borderId="24" xfId="0" applyNumberFormat="1" applyFont="1" applyBorder="1" applyAlignment="1" applyProtection="1">
      <alignment horizontal="center"/>
      <protection locked="0"/>
    </xf>
    <xf numFmtId="1" fontId="15" fillId="0" borderId="24" xfId="0" applyNumberFormat="1" applyFont="1" applyBorder="1" applyAlignment="1" applyProtection="1">
      <alignment horizontal="center" vertical="center" wrapText="1"/>
      <protection locked="0"/>
    </xf>
    <xf numFmtId="2" fontId="2" fillId="36" borderId="19" xfId="33" applyNumberFormat="1" applyFont="1" applyFill="1" applyBorder="1" applyAlignment="1" applyProtection="1">
      <alignment horizontal="center"/>
      <protection/>
    </xf>
    <xf numFmtId="172" fontId="15" fillId="0" borderId="48" xfId="0" applyNumberFormat="1" applyFont="1" applyBorder="1" applyAlignment="1" applyProtection="1">
      <alignment horizontal="center"/>
      <protection/>
    </xf>
    <xf numFmtId="49" fontId="15" fillId="0" borderId="35" xfId="0" applyNumberFormat="1" applyFont="1" applyFill="1" applyBorder="1" applyAlignment="1" applyProtection="1">
      <alignment horizontal="center" vertical="center"/>
      <protection locked="0"/>
    </xf>
    <xf numFmtId="0" fontId="15" fillId="0" borderId="14" xfId="0" applyNumberFormat="1" applyFont="1" applyBorder="1" applyAlignment="1" applyProtection="1">
      <alignment horizontal="center" vertical="center" wrapText="1"/>
      <protection/>
    </xf>
    <xf numFmtId="1" fontId="28" fillId="0" borderId="13" xfId="0" applyNumberFormat="1" applyFont="1" applyBorder="1" applyAlignment="1" applyProtection="1">
      <alignment horizontal="left" vertical="center"/>
      <protection/>
    </xf>
    <xf numFmtId="1" fontId="15" fillId="34" borderId="24" xfId="0" applyNumberFormat="1" applyFont="1" applyFill="1" applyBorder="1" applyAlignment="1" applyProtection="1">
      <alignment horizontal="center" vertical="center"/>
      <protection/>
    </xf>
    <xf numFmtId="1" fontId="15" fillId="34" borderId="19" xfId="0" applyNumberFormat="1" applyFont="1" applyFill="1" applyBorder="1" applyAlignment="1" applyProtection="1">
      <alignment horizontal="center" vertical="center"/>
      <protection/>
    </xf>
    <xf numFmtId="0" fontId="33" fillId="0" borderId="0" xfId="0" applyFont="1" applyAlignment="1" applyProtection="1">
      <alignment/>
      <protection locked="0"/>
    </xf>
    <xf numFmtId="0" fontId="15" fillId="0" borderId="49" xfId="0" applyNumberFormat="1" applyFont="1" applyBorder="1" applyAlignment="1" applyProtection="1">
      <alignment horizontal="center" vertical="center"/>
      <protection/>
    </xf>
    <xf numFmtId="0" fontId="15" fillId="0" borderId="14" xfId="0" applyNumberFormat="1" applyFont="1" applyBorder="1" applyAlignment="1" applyProtection="1">
      <alignment horizontal="center" vertical="center"/>
      <protection/>
    </xf>
    <xf numFmtId="172" fontId="15" fillId="34" borderId="23" xfId="0" applyNumberFormat="1" applyFont="1" applyFill="1" applyBorder="1" applyAlignment="1" applyProtection="1">
      <alignment horizontal="center" vertical="center"/>
      <protection/>
    </xf>
    <xf numFmtId="2" fontId="15" fillId="0" borderId="42" xfId="0" applyNumberFormat="1" applyFont="1" applyFill="1" applyBorder="1" applyAlignment="1" applyProtection="1">
      <alignment horizontal="center"/>
      <protection/>
    </xf>
    <xf numFmtId="2" fontId="2" fillId="37" borderId="24" xfId="33" applyNumberFormat="1" applyFont="1" applyFill="1" applyBorder="1" applyAlignment="1" applyProtection="1">
      <alignment horizontal="center"/>
      <protection locked="0"/>
    </xf>
    <xf numFmtId="2" fontId="2" fillId="37" borderId="14" xfId="33" applyNumberFormat="1" applyFont="1" applyFill="1" applyBorder="1" applyAlignment="1" applyProtection="1">
      <alignment horizontal="center"/>
      <protection locked="0"/>
    </xf>
    <xf numFmtId="172" fontId="15" fillId="0" borderId="42" xfId="0" applyNumberFormat="1" applyFont="1" applyFill="1" applyBorder="1" applyAlignment="1" applyProtection="1">
      <alignment horizontal="center"/>
      <protection/>
    </xf>
    <xf numFmtId="2" fontId="2" fillId="36" borderId="19" xfId="33" applyNumberFormat="1" applyFont="1" applyFill="1" applyBorder="1" applyAlignment="1" applyProtection="1">
      <alignment horizontal="center"/>
      <protection locked="0"/>
    </xf>
    <xf numFmtId="4" fontId="19" fillId="0" borderId="0" xfId="0" applyNumberFormat="1" applyFont="1" applyAlignment="1" applyProtection="1">
      <alignment/>
      <protection locked="0"/>
    </xf>
    <xf numFmtId="0" fontId="13" fillId="0" borderId="0" xfId="0" applyFont="1" applyAlignment="1" applyProtection="1">
      <alignment/>
      <protection locked="0"/>
    </xf>
    <xf numFmtId="0" fontId="36" fillId="0" borderId="0" xfId="0" applyFont="1" applyAlignment="1" applyProtection="1">
      <alignment/>
      <protection locked="0"/>
    </xf>
    <xf numFmtId="4" fontId="37" fillId="0" borderId="0" xfId="0" applyNumberFormat="1" applyFont="1" applyAlignment="1" applyProtection="1">
      <alignment/>
      <protection locked="0"/>
    </xf>
    <xf numFmtId="0" fontId="38" fillId="0" borderId="0" xfId="0" applyFont="1" applyAlignment="1" applyProtection="1">
      <alignment/>
      <protection locked="0"/>
    </xf>
    <xf numFmtId="4" fontId="19" fillId="0" borderId="0" xfId="0" applyNumberFormat="1" applyFont="1" applyAlignment="1" applyProtection="1">
      <alignment/>
      <protection locked="0"/>
    </xf>
    <xf numFmtId="0" fontId="19" fillId="0" borderId="0" xfId="0" applyFont="1" applyAlignment="1" applyProtection="1">
      <alignment/>
      <protection locked="0"/>
    </xf>
    <xf numFmtId="0" fontId="15" fillId="0" borderId="0" xfId="0" applyFont="1" applyFill="1" applyAlignment="1" applyProtection="1">
      <alignment horizontal="left" wrapText="1"/>
      <protection locked="0"/>
    </xf>
    <xf numFmtId="0" fontId="15" fillId="0" borderId="42"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49" fontId="15" fillId="0" borderId="43" xfId="0" applyNumberFormat="1" applyFont="1" applyFill="1" applyBorder="1" applyAlignment="1" applyProtection="1">
      <alignment horizontal="left" vertical="center" wrapText="1"/>
      <protection locked="0"/>
    </xf>
    <xf numFmtId="49" fontId="15" fillId="0" borderId="42" xfId="0" applyNumberFormat="1" applyFont="1" applyFill="1" applyBorder="1" applyAlignment="1" applyProtection="1">
      <alignment horizontal="left" vertical="center" wrapText="1"/>
      <protection locked="0"/>
    </xf>
    <xf numFmtId="49" fontId="15" fillId="0" borderId="24" xfId="0" applyNumberFormat="1" applyFont="1" applyFill="1" applyBorder="1" applyAlignment="1" applyProtection="1">
      <alignment horizontal="left" vertical="center" wrapText="1"/>
      <protection locked="0"/>
    </xf>
    <xf numFmtId="0" fontId="15" fillId="0" borderId="0" xfId="0" applyFont="1" applyAlignment="1" applyProtection="1">
      <alignment horizontal="left"/>
      <protection locked="0"/>
    </xf>
    <xf numFmtId="0" fontId="15" fillId="0" borderId="0" xfId="0" applyFont="1" applyAlignment="1" applyProtection="1">
      <alignment horizontal="left" wrapText="1"/>
      <protection locked="0"/>
    </xf>
    <xf numFmtId="0" fontId="15" fillId="0" borderId="43" xfId="0" applyFont="1" applyFill="1" applyBorder="1" applyAlignment="1" applyProtection="1">
      <alignment horizontal="left" vertical="center" wrapText="1"/>
      <protection locked="0"/>
    </xf>
    <xf numFmtId="49" fontId="18" fillId="0" borderId="37" xfId="0" applyNumberFormat="1" applyFont="1" applyFill="1" applyBorder="1" applyAlignment="1" applyProtection="1">
      <alignment horizontal="center" vertical="top" wrapText="1"/>
      <protection locked="0"/>
    </xf>
    <xf numFmtId="49" fontId="18" fillId="0" borderId="38" xfId="0" applyNumberFormat="1" applyFont="1" applyFill="1" applyBorder="1" applyAlignment="1" applyProtection="1">
      <alignment horizontal="center" vertical="top" wrapText="1"/>
      <protection locked="0"/>
    </xf>
    <xf numFmtId="49" fontId="18" fillId="0" borderId="26" xfId="0" applyNumberFormat="1" applyFont="1" applyFill="1" applyBorder="1" applyAlignment="1" applyProtection="1">
      <alignment horizontal="center" vertical="top" wrapText="1"/>
      <protection locked="0"/>
    </xf>
    <xf numFmtId="49" fontId="18" fillId="0" borderId="37" xfId="0" applyNumberFormat="1" applyFont="1" applyBorder="1" applyAlignment="1" applyProtection="1">
      <alignment horizontal="center" vertical="top" wrapText="1"/>
      <protection/>
    </xf>
    <xf numFmtId="49" fontId="18" fillId="0" borderId="38" xfId="0" applyNumberFormat="1" applyFont="1" applyBorder="1" applyAlignment="1" applyProtection="1">
      <alignment horizontal="center" vertical="top" wrapText="1"/>
      <protection/>
    </xf>
    <xf numFmtId="49" fontId="18" fillId="0" borderId="0" xfId="0" applyNumberFormat="1" applyFont="1" applyBorder="1" applyAlignment="1" applyProtection="1">
      <alignment horizontal="center" vertical="top" wrapText="1"/>
      <protection/>
    </xf>
    <xf numFmtId="49" fontId="18" fillId="0" borderId="26" xfId="0" applyNumberFormat="1" applyFont="1" applyBorder="1" applyAlignment="1" applyProtection="1">
      <alignment horizontal="center" vertical="top" wrapText="1"/>
      <protection/>
    </xf>
    <xf numFmtId="49" fontId="15" fillId="0" borderId="43" xfId="0" applyNumberFormat="1" applyFont="1" applyBorder="1" applyAlignment="1" applyProtection="1">
      <alignment horizontal="center" vertical="center" textRotation="90"/>
      <protection/>
    </xf>
    <xf numFmtId="0" fontId="16" fillId="0" borderId="42" xfId="0" applyFont="1" applyBorder="1" applyAlignment="1" applyProtection="1">
      <alignment textRotation="90"/>
      <protection/>
    </xf>
    <xf numFmtId="0" fontId="16" fillId="0" borderId="25" xfId="0" applyFont="1" applyBorder="1" applyAlignment="1" applyProtection="1">
      <alignment textRotation="90"/>
      <protection/>
    </xf>
    <xf numFmtId="4" fontId="4" fillId="0" borderId="0" xfId="0" applyNumberFormat="1" applyFont="1" applyAlignment="1" applyProtection="1">
      <alignment horizontal="center"/>
      <protection locked="0"/>
    </xf>
    <xf numFmtId="4" fontId="3" fillId="0" borderId="0" xfId="0" applyNumberFormat="1" applyFont="1" applyFill="1" applyBorder="1" applyAlignment="1" applyProtection="1">
      <alignment horizontal="center"/>
      <protection locked="0"/>
    </xf>
    <xf numFmtId="0" fontId="16" fillId="0" borderId="42" xfId="0" applyFont="1" applyBorder="1" applyAlignment="1" applyProtection="1">
      <alignment horizontal="center" vertical="center" textRotation="90"/>
      <protection/>
    </xf>
    <xf numFmtId="0" fontId="16" fillId="0" borderId="25" xfId="0" applyFont="1" applyBorder="1" applyAlignment="1" applyProtection="1">
      <alignment horizontal="center" vertical="center" textRotation="90"/>
      <protection/>
    </xf>
    <xf numFmtId="49" fontId="18" fillId="0" borderId="12" xfId="0" applyNumberFormat="1" applyFont="1" applyBorder="1" applyAlignment="1" applyProtection="1">
      <alignment horizontal="center" vertical="center" wrapText="1"/>
      <protection locked="0"/>
    </xf>
    <xf numFmtId="49" fontId="18" fillId="0" borderId="0" xfId="0" applyNumberFormat="1" applyFont="1" applyBorder="1" applyAlignment="1" applyProtection="1">
      <alignment horizontal="center" vertical="center" wrapText="1"/>
      <protection locked="0"/>
    </xf>
    <xf numFmtId="49" fontId="18" fillId="0" borderId="11" xfId="0" applyNumberFormat="1" applyFont="1" applyBorder="1" applyAlignment="1" applyProtection="1">
      <alignment horizontal="center" vertical="center" wrapText="1"/>
      <protection locked="0"/>
    </xf>
    <xf numFmtId="4" fontId="77" fillId="0" borderId="0" xfId="0" applyNumberFormat="1" applyFont="1" applyFill="1" applyAlignment="1" applyProtection="1">
      <alignment horizontal="center" vertical="center"/>
      <protection locked="0"/>
    </xf>
    <xf numFmtId="4" fontId="3" fillId="0" borderId="0" xfId="0" applyNumberFormat="1" applyFont="1" applyFill="1" applyAlignment="1" applyProtection="1">
      <alignment horizontal="center"/>
      <protection locked="0"/>
    </xf>
    <xf numFmtId="4" fontId="34" fillId="0" borderId="0" xfId="0" applyNumberFormat="1" applyFont="1" applyFill="1" applyAlignment="1" applyProtection="1">
      <alignment horizontal="center"/>
      <protection locked="0"/>
    </xf>
    <xf numFmtId="49" fontId="15" fillId="0" borderId="21" xfId="0" applyNumberFormat="1" applyFont="1" applyFill="1" applyBorder="1" applyAlignment="1" applyProtection="1">
      <alignment horizontal="center" vertical="center" wrapText="1"/>
      <protection/>
    </xf>
    <xf numFmtId="49" fontId="15" fillId="0" borderId="39" xfId="0" applyNumberFormat="1" applyFont="1" applyFill="1" applyBorder="1" applyAlignment="1" applyProtection="1">
      <alignment horizontal="center" vertical="center" wrapText="1"/>
      <protection/>
    </xf>
    <xf numFmtId="49" fontId="15" fillId="0" borderId="22" xfId="0" applyNumberFormat="1" applyFont="1" applyFill="1" applyBorder="1" applyAlignment="1" applyProtection="1">
      <alignment horizontal="center" vertical="center" wrapText="1"/>
      <protection/>
    </xf>
    <xf numFmtId="49" fontId="29" fillId="0" borderId="0" xfId="0" applyNumberFormat="1" applyFont="1" applyFill="1" applyAlignment="1" applyProtection="1">
      <alignment horizontal="center" vertical="center"/>
      <protection locked="0"/>
    </xf>
    <xf numFmtId="4" fontId="32" fillId="0" borderId="0" xfId="0" applyNumberFormat="1" applyFont="1" applyFill="1" applyAlignment="1" applyProtection="1">
      <alignment horizontal="center" vertical="center"/>
      <protection locked="0"/>
    </xf>
    <xf numFmtId="4" fontId="31" fillId="0" borderId="0" xfId="0" applyNumberFormat="1" applyFont="1" applyAlignment="1" applyProtection="1">
      <alignment horizontal="center" vertical="center"/>
      <protection locked="0"/>
    </xf>
    <xf numFmtId="4" fontId="78" fillId="0" borderId="0" xfId="0" applyNumberFormat="1" applyFont="1" applyAlignment="1" applyProtection="1">
      <alignment horizontal="center"/>
      <protection locked="0"/>
    </xf>
    <xf numFmtId="4" fontId="78" fillId="0" borderId="0" xfId="0" applyNumberFormat="1" applyFont="1" applyFill="1" applyAlignment="1" applyProtection="1">
      <alignment horizontal="center"/>
      <protection locked="0"/>
    </xf>
    <xf numFmtId="49" fontId="35" fillId="0" borderId="0" xfId="0" applyNumberFormat="1" applyFont="1" applyFill="1" applyAlignment="1" applyProtection="1">
      <alignment horizontal="center" vertical="center"/>
      <protection locked="0"/>
    </xf>
    <xf numFmtId="49" fontId="30" fillId="0" borderId="0" xfId="0" applyNumberFormat="1" applyFont="1" applyFill="1" applyAlignment="1" applyProtection="1">
      <alignment horizontal="center" vertical="center"/>
      <protection locked="0"/>
    </xf>
    <xf numFmtId="49" fontId="10" fillId="0" borderId="0" xfId="0" applyNumberFormat="1" applyFont="1" applyFill="1" applyAlignment="1" applyProtection="1">
      <alignment horizontal="center" vertical="center"/>
      <protection locked="0"/>
    </xf>
    <xf numFmtId="4" fontId="77" fillId="0" borderId="0" xfId="0" applyNumberFormat="1" applyFont="1" applyFill="1" applyBorder="1" applyAlignment="1" applyProtection="1">
      <alignment horizontal="center"/>
      <protection locked="0"/>
    </xf>
    <xf numFmtId="4" fontId="4" fillId="0" borderId="0" xfId="0" applyNumberFormat="1" applyFont="1" applyAlignment="1" applyProtection="1">
      <alignment horizontal="center" vertical="center"/>
      <protection locked="0"/>
    </xf>
    <xf numFmtId="49" fontId="18" fillId="0" borderId="37" xfId="0" applyNumberFormat="1" applyFont="1" applyBorder="1" applyAlignment="1" applyProtection="1">
      <alignment horizontal="center" vertical="center" wrapText="1"/>
      <protection locked="0"/>
    </xf>
    <xf numFmtId="49" fontId="18" fillId="0" borderId="38" xfId="0" applyNumberFormat="1" applyFont="1" applyBorder="1" applyAlignment="1" applyProtection="1">
      <alignment horizontal="center" vertical="center" wrapText="1"/>
      <protection locked="0"/>
    </xf>
    <xf numFmtId="49" fontId="18" fillId="0" borderId="26" xfId="0" applyNumberFormat="1" applyFont="1" applyBorder="1" applyAlignment="1" applyProtection="1">
      <alignment horizontal="center" vertical="center" wrapText="1"/>
      <protection locked="0"/>
    </xf>
    <xf numFmtId="0" fontId="15" fillId="0" borderId="48" xfId="0" applyFont="1" applyFill="1" applyBorder="1" applyAlignment="1" applyProtection="1">
      <alignment horizontal="left" vertical="center" wrapText="1"/>
      <protection locked="0"/>
    </xf>
    <xf numFmtId="0" fontId="15" fillId="0" borderId="25" xfId="0" applyFont="1" applyFill="1" applyBorder="1" applyAlignment="1" applyProtection="1">
      <alignment horizontal="left" vertical="center" wrapText="1"/>
      <protection locked="0"/>
    </xf>
    <xf numFmtId="49" fontId="15" fillId="0" borderId="43" xfId="0" applyNumberFormat="1" applyFont="1" applyBorder="1" applyAlignment="1" applyProtection="1">
      <alignment horizontal="left" vertical="center" wrapText="1"/>
      <protection locked="0"/>
    </xf>
    <xf numFmtId="49" fontId="15" fillId="0" borderId="42" xfId="0" applyNumberFormat="1" applyFont="1" applyBorder="1" applyAlignment="1" applyProtection="1">
      <alignment horizontal="left" vertical="center" wrapText="1"/>
      <protection locked="0"/>
    </xf>
    <xf numFmtId="49" fontId="15" fillId="0" borderId="25" xfId="0" applyNumberFormat="1" applyFont="1" applyBorder="1" applyAlignment="1" applyProtection="1">
      <alignment horizontal="left" vertical="center" wrapText="1"/>
      <protection locked="0"/>
    </xf>
    <xf numFmtId="2" fontId="15" fillId="0" borderId="48" xfId="0" applyNumberFormat="1" applyFont="1" applyBorder="1" applyAlignment="1" applyProtection="1">
      <alignment horizontal="left" vertical="center" wrapText="1"/>
      <protection/>
    </xf>
    <xf numFmtId="2" fontId="15" fillId="0" borderId="42" xfId="0" applyNumberFormat="1" applyFont="1" applyBorder="1" applyAlignment="1" applyProtection="1">
      <alignment horizontal="left" vertical="center" wrapText="1"/>
      <protection/>
    </xf>
    <xf numFmtId="2" fontId="15" fillId="0" borderId="24" xfId="0" applyNumberFormat="1" applyFont="1" applyBorder="1" applyAlignment="1" applyProtection="1">
      <alignment horizontal="left" vertical="center" wrapText="1"/>
      <protection/>
    </xf>
    <xf numFmtId="2" fontId="15" fillId="0" borderId="43" xfId="0" applyNumberFormat="1" applyFont="1" applyBorder="1" applyAlignment="1" applyProtection="1">
      <alignment horizontal="left" vertical="center" wrapText="1"/>
      <protection/>
    </xf>
    <xf numFmtId="2" fontId="15" fillId="0" borderId="25" xfId="0" applyNumberFormat="1" applyFont="1" applyBorder="1" applyAlignment="1" applyProtection="1">
      <alignment horizontal="left" vertical="center" wrapText="1"/>
      <protection/>
    </xf>
    <xf numFmtId="0" fontId="15" fillId="0" borderId="48" xfId="0" applyFont="1" applyFill="1" applyBorder="1" applyAlignment="1" applyProtection="1">
      <alignment horizontal="left" vertical="center" wrapText="1"/>
      <protection/>
    </xf>
    <xf numFmtId="0" fontId="15" fillId="0" borderId="42" xfId="0" applyFont="1" applyFill="1" applyBorder="1" applyAlignment="1" applyProtection="1">
      <alignment horizontal="left" vertical="center" wrapText="1"/>
      <protection/>
    </xf>
    <xf numFmtId="0" fontId="15" fillId="0" borderId="24" xfId="0" applyFont="1" applyFill="1" applyBorder="1" applyAlignment="1" applyProtection="1">
      <alignment horizontal="left" vertical="center" wrapText="1"/>
      <protection/>
    </xf>
  </cellXfs>
  <cellStyles count="9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2" xfId="55"/>
    <cellStyle name="Обычный 2 2" xfId="56"/>
    <cellStyle name="Обычный 2 3" xfId="57"/>
    <cellStyle name="Обычный 2 4" xfId="58"/>
    <cellStyle name="Обычный 2 5" xfId="59"/>
    <cellStyle name="Обычный 2 6" xfId="60"/>
    <cellStyle name="Обычный 2 7" xfId="61"/>
    <cellStyle name="Обычный 2 8" xfId="62"/>
    <cellStyle name="Обычный 2 9" xfId="63"/>
    <cellStyle name="Обычный 3" xfId="64"/>
    <cellStyle name="Обычный 3 2" xfId="65"/>
    <cellStyle name="Обычный 3 3" xfId="66"/>
    <cellStyle name="Обычный 3 4" xfId="67"/>
    <cellStyle name="Обычный 3 5" xfId="68"/>
    <cellStyle name="Обычный 3 6" xfId="69"/>
    <cellStyle name="Обычный 3 7" xfId="70"/>
    <cellStyle name="Обычный 3 8" xfId="71"/>
    <cellStyle name="Обычный 4" xfId="72"/>
    <cellStyle name="Обычный 4 2" xfId="73"/>
    <cellStyle name="Обычный 4 3" xfId="74"/>
    <cellStyle name="Обычный 4 4" xfId="75"/>
    <cellStyle name="Обычный 4 5" xfId="76"/>
    <cellStyle name="Обычный 4 6" xfId="77"/>
    <cellStyle name="Обычный 4 7" xfId="78"/>
    <cellStyle name="Обычный 5" xfId="79"/>
    <cellStyle name="Обычный 5 2" xfId="80"/>
    <cellStyle name="Обычный 5 3" xfId="81"/>
    <cellStyle name="Обычный 5 4" xfId="82"/>
    <cellStyle name="Обычный 5 5" xfId="83"/>
    <cellStyle name="Обычный 5 6" xfId="84"/>
    <cellStyle name="Обычный 6" xfId="85"/>
    <cellStyle name="Обычный 6 2" xfId="86"/>
    <cellStyle name="Обычный 6 3" xfId="87"/>
    <cellStyle name="Обычный 6 4" xfId="88"/>
    <cellStyle name="Обычный 6 5" xfId="89"/>
    <cellStyle name="Обычный 7" xfId="90"/>
    <cellStyle name="Обычный 7 2" xfId="91"/>
    <cellStyle name="Обычный 7 3" xfId="92"/>
    <cellStyle name="Обычный 7 4" xfId="93"/>
    <cellStyle name="Обычный 8" xfId="94"/>
    <cellStyle name="Обычный 8 2" xfId="95"/>
    <cellStyle name="Обычный 8 3" xfId="96"/>
    <cellStyle name="Обычный 9" xfId="97"/>
    <cellStyle name="Обычный 9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dxfs count="5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31"/>
  <sheetViews>
    <sheetView tabSelected="1" view="pageBreakPreview" zoomScaleSheetLayoutView="100" workbookViewId="0" topLeftCell="A279">
      <selection activeCell="G73" sqref="G73"/>
    </sheetView>
  </sheetViews>
  <sheetFormatPr defaultColWidth="9.140625" defaultRowHeight="12.75"/>
  <cols>
    <col min="1" max="1" width="10.421875" style="7" customWidth="1"/>
    <col min="2" max="2" width="24.28125" style="7" customWidth="1"/>
    <col min="3" max="3" width="4.7109375" style="1" customWidth="1"/>
    <col min="4" max="4" width="4.421875" style="1" customWidth="1"/>
    <col min="5" max="5" width="6.00390625" style="5" customWidth="1"/>
    <col min="6" max="6" width="6.421875" style="5" customWidth="1"/>
    <col min="7" max="7" width="6.7109375" style="5" customWidth="1"/>
    <col min="8" max="9" width="6.00390625" style="6" customWidth="1"/>
    <col min="10" max="10" width="6.140625" style="6" customWidth="1"/>
    <col min="11" max="11" width="5.8515625" style="6" customWidth="1"/>
    <col min="12" max="12" width="10.57421875" style="6" customWidth="1"/>
    <col min="13" max="14" width="3.28125" style="46" hidden="1" customWidth="1"/>
    <col min="15" max="15" width="10.140625" style="287" customWidth="1"/>
    <col min="16" max="16" width="13.140625" style="12" customWidth="1"/>
    <col min="17" max="16384" width="9.140625" style="2" customWidth="1"/>
  </cols>
  <sheetData>
    <row r="1" spans="1:19" s="25" customFormat="1" ht="14.25">
      <c r="A1" s="361" t="s">
        <v>140</v>
      </c>
      <c r="B1" s="361"/>
      <c r="C1" s="361"/>
      <c r="D1" s="361"/>
      <c r="E1" s="361"/>
      <c r="F1" s="361"/>
      <c r="G1" s="361"/>
      <c r="H1" s="361"/>
      <c r="I1" s="361"/>
      <c r="J1" s="361"/>
      <c r="K1" s="361"/>
      <c r="L1" s="361"/>
      <c r="M1" s="47"/>
      <c r="N1" s="47"/>
      <c r="O1" s="37"/>
      <c r="P1" s="38"/>
      <c r="Q1" s="45"/>
      <c r="R1" s="22"/>
      <c r="S1" s="24"/>
    </row>
    <row r="2" spans="1:19" s="19" customFormat="1" ht="12" customHeight="1">
      <c r="A2" s="238"/>
      <c r="B2" s="239"/>
      <c r="C2" s="240"/>
      <c r="D2" s="240"/>
      <c r="E2" s="241"/>
      <c r="F2" s="241"/>
      <c r="G2" s="241"/>
      <c r="H2" s="242"/>
      <c r="I2" s="242"/>
      <c r="J2" s="242"/>
      <c r="K2" s="242"/>
      <c r="L2" s="242"/>
      <c r="M2" s="48"/>
      <c r="N2" s="48"/>
      <c r="O2" s="288"/>
      <c r="P2" s="27"/>
      <c r="Q2" s="16"/>
      <c r="R2" s="17"/>
      <c r="S2" s="18"/>
    </row>
    <row r="3" spans="1:19" s="19" customFormat="1" ht="14.25" customHeight="1">
      <c r="A3" s="362" t="s">
        <v>141</v>
      </c>
      <c r="B3" s="362"/>
      <c r="C3" s="362"/>
      <c r="D3" s="362"/>
      <c r="E3" s="362"/>
      <c r="F3" s="362"/>
      <c r="G3" s="362"/>
      <c r="H3" s="362"/>
      <c r="I3" s="362"/>
      <c r="J3" s="362"/>
      <c r="K3" s="362"/>
      <c r="L3" s="362"/>
      <c r="M3" s="49"/>
      <c r="N3" s="49"/>
      <c r="O3" s="35"/>
      <c r="P3" s="36"/>
      <c r="Q3" s="16"/>
      <c r="R3" s="17"/>
      <c r="S3" s="18"/>
    </row>
    <row r="4" spans="1:19" s="19" customFormat="1" ht="11.25" customHeight="1">
      <c r="A4" s="363"/>
      <c r="B4" s="363"/>
      <c r="C4" s="363"/>
      <c r="D4" s="363"/>
      <c r="E4" s="363"/>
      <c r="F4" s="363"/>
      <c r="G4" s="363"/>
      <c r="H4" s="363"/>
      <c r="I4" s="363"/>
      <c r="J4" s="363"/>
      <c r="K4" s="363"/>
      <c r="L4" s="363"/>
      <c r="M4" s="49"/>
      <c r="N4" s="49"/>
      <c r="O4" s="35"/>
      <c r="P4" s="36"/>
      <c r="Q4" s="16"/>
      <c r="R4" s="17"/>
      <c r="S4" s="18"/>
    </row>
    <row r="5" spans="1:19" s="42" customFormat="1" ht="15.75" customHeight="1">
      <c r="A5" s="356" t="s">
        <v>142</v>
      </c>
      <c r="B5" s="356"/>
      <c r="C5" s="356"/>
      <c r="D5" s="356"/>
      <c r="E5" s="356"/>
      <c r="F5" s="356"/>
      <c r="G5" s="356"/>
      <c r="H5" s="356"/>
      <c r="I5" s="356"/>
      <c r="J5" s="356"/>
      <c r="K5" s="356"/>
      <c r="L5" s="356"/>
      <c r="M5" s="47"/>
      <c r="N5" s="47"/>
      <c r="O5" s="37"/>
      <c r="P5" s="38"/>
      <c r="Q5" s="39"/>
      <c r="R5" s="40"/>
      <c r="S5" s="41"/>
    </row>
    <row r="6" spans="1:19" s="42" customFormat="1" ht="15.75" customHeight="1">
      <c r="A6" s="356" t="s">
        <v>143</v>
      </c>
      <c r="B6" s="356"/>
      <c r="C6" s="356"/>
      <c r="D6" s="356"/>
      <c r="E6" s="356"/>
      <c r="F6" s="356"/>
      <c r="G6" s="356"/>
      <c r="H6" s="356"/>
      <c r="I6" s="356"/>
      <c r="J6" s="356"/>
      <c r="K6" s="356"/>
      <c r="L6" s="356"/>
      <c r="M6" s="50"/>
      <c r="N6" s="50"/>
      <c r="O6" s="43"/>
      <c r="P6" s="44"/>
      <c r="Q6" s="39"/>
      <c r="R6" s="40"/>
      <c r="S6" s="41"/>
    </row>
    <row r="7" spans="1:20" s="20" customFormat="1" ht="18" customHeight="1">
      <c r="A7" s="356" t="s">
        <v>144</v>
      </c>
      <c r="B7" s="356"/>
      <c r="C7" s="356"/>
      <c r="D7" s="356"/>
      <c r="E7" s="356"/>
      <c r="F7" s="356"/>
      <c r="G7" s="356"/>
      <c r="H7" s="356"/>
      <c r="I7" s="356"/>
      <c r="J7" s="356"/>
      <c r="K7" s="356"/>
      <c r="L7" s="356"/>
      <c r="M7" s="51"/>
      <c r="N7" s="51"/>
      <c r="O7" s="289"/>
      <c r="P7" s="28"/>
      <c r="Q7" s="21"/>
      <c r="R7" s="21"/>
      <c r="S7" s="18"/>
      <c r="T7" s="19"/>
    </row>
    <row r="8" spans="2:20" s="26" customFormat="1" ht="21.75" customHeight="1">
      <c r="B8" s="244"/>
      <c r="C8" s="244"/>
      <c r="D8" s="244"/>
      <c r="E8" s="244"/>
      <c r="F8" s="244"/>
      <c r="G8" s="244"/>
      <c r="H8" s="245"/>
      <c r="I8" s="245"/>
      <c r="J8" s="245"/>
      <c r="K8" s="245"/>
      <c r="L8" s="245"/>
      <c r="M8" s="52"/>
      <c r="N8" s="52"/>
      <c r="O8" s="290"/>
      <c r="P8" s="29"/>
      <c r="Q8" s="23"/>
      <c r="R8" s="23"/>
      <c r="S8" s="24"/>
      <c r="T8" s="25"/>
    </row>
    <row r="9" spans="1:20" s="26" customFormat="1" ht="16.5" customHeight="1">
      <c r="A9" s="317" t="s">
        <v>0</v>
      </c>
      <c r="B9" s="318"/>
      <c r="C9" s="318"/>
      <c r="D9" s="318"/>
      <c r="E9" s="319"/>
      <c r="F9" s="244"/>
      <c r="G9" s="244"/>
      <c r="H9" s="244"/>
      <c r="I9" s="244"/>
      <c r="J9" s="244"/>
      <c r="K9" s="244"/>
      <c r="L9" s="244"/>
      <c r="M9" s="53"/>
      <c r="N9" s="53"/>
      <c r="O9" s="291"/>
      <c r="P9" s="29"/>
      <c r="Q9" s="23"/>
      <c r="R9" s="23"/>
      <c r="S9" s="24"/>
      <c r="T9" s="25"/>
    </row>
    <row r="10" spans="1:20" s="20" customFormat="1" ht="15">
      <c r="A10" s="317" t="s">
        <v>93</v>
      </c>
      <c r="B10" s="320"/>
      <c r="C10" s="321"/>
      <c r="D10" s="321"/>
      <c r="E10" s="321"/>
      <c r="F10" s="243"/>
      <c r="G10" s="243"/>
      <c r="H10" s="247"/>
      <c r="I10" s="247"/>
      <c r="J10" s="247"/>
      <c r="K10" s="247"/>
      <c r="L10" s="247"/>
      <c r="M10" s="51"/>
      <c r="N10" s="51"/>
      <c r="O10" s="289"/>
      <c r="P10" s="30"/>
      <c r="Q10" s="21"/>
      <c r="R10" s="21"/>
      <c r="S10" s="18"/>
      <c r="T10" s="19"/>
    </row>
    <row r="11" spans="1:19" s="19" customFormat="1" ht="23.25" customHeight="1">
      <c r="A11" s="322" t="s">
        <v>147</v>
      </c>
      <c r="B11" s="318"/>
      <c r="C11" s="318"/>
      <c r="D11" s="318"/>
      <c r="E11" s="321"/>
      <c r="F11" s="248"/>
      <c r="G11" s="248"/>
      <c r="H11" s="249"/>
      <c r="I11" s="249"/>
      <c r="J11" s="249"/>
      <c r="K11" s="249"/>
      <c r="L11" s="249"/>
      <c r="M11" s="54"/>
      <c r="N11" s="54"/>
      <c r="O11" s="292"/>
      <c r="P11" s="31"/>
      <c r="Q11" s="16"/>
      <c r="R11" s="17"/>
      <c r="S11" s="18"/>
    </row>
    <row r="12" spans="1:19" s="19" customFormat="1" ht="22.5" customHeight="1">
      <c r="A12" s="323" t="s">
        <v>46</v>
      </c>
      <c r="B12" s="318"/>
      <c r="C12" s="318"/>
      <c r="D12" s="318"/>
      <c r="E12" s="321"/>
      <c r="F12" s="248"/>
      <c r="G12" s="248"/>
      <c r="H12" s="249"/>
      <c r="I12" s="249"/>
      <c r="J12" s="249"/>
      <c r="K12" s="249"/>
      <c r="L12" s="249"/>
      <c r="M12" s="54"/>
      <c r="N12" s="54"/>
      <c r="O12" s="292"/>
      <c r="P12" s="31"/>
      <c r="Q12" s="16"/>
      <c r="R12" s="17"/>
      <c r="S12" s="18"/>
    </row>
    <row r="13" spans="1:19" s="19" customFormat="1" ht="15" customHeight="1">
      <c r="A13" s="308"/>
      <c r="B13" s="244"/>
      <c r="C13" s="244"/>
      <c r="D13" s="244"/>
      <c r="E13" s="246"/>
      <c r="F13" s="248"/>
      <c r="G13" s="248"/>
      <c r="H13" s="249"/>
      <c r="I13" s="249"/>
      <c r="J13" s="249"/>
      <c r="K13" s="249"/>
      <c r="L13" s="249"/>
      <c r="M13" s="54"/>
      <c r="N13" s="54"/>
      <c r="O13" s="292"/>
      <c r="P13" s="31"/>
      <c r="Q13" s="16"/>
      <c r="R13" s="17"/>
      <c r="S13" s="18"/>
    </row>
    <row r="14" spans="1:19" s="19" customFormat="1" ht="15" customHeight="1">
      <c r="A14" s="244"/>
      <c r="B14" s="244"/>
      <c r="C14" s="244"/>
      <c r="D14" s="244"/>
      <c r="E14" s="246"/>
      <c r="F14" s="248"/>
      <c r="G14" s="248"/>
      <c r="H14" s="249"/>
      <c r="I14" s="249"/>
      <c r="J14" s="249"/>
      <c r="K14" s="249"/>
      <c r="L14" s="249"/>
      <c r="M14" s="54"/>
      <c r="N14" s="54"/>
      <c r="O14" s="292"/>
      <c r="P14" s="31"/>
      <c r="Q14" s="16"/>
      <c r="R14" s="17"/>
      <c r="S14" s="18"/>
    </row>
    <row r="15" spans="1:16" s="11" customFormat="1" ht="12.75">
      <c r="A15" s="358" t="s">
        <v>121</v>
      </c>
      <c r="B15" s="358"/>
      <c r="C15" s="358"/>
      <c r="D15" s="358"/>
      <c r="E15" s="358"/>
      <c r="F15" s="358"/>
      <c r="G15" s="358"/>
      <c r="H15" s="358"/>
      <c r="I15" s="358"/>
      <c r="J15" s="358"/>
      <c r="K15" s="358"/>
      <c r="L15" s="358"/>
      <c r="M15" s="55"/>
      <c r="N15" s="55"/>
      <c r="P15" s="33"/>
    </row>
    <row r="16" spans="1:16" s="10" customFormat="1" ht="12.75">
      <c r="A16" s="365" t="s">
        <v>122</v>
      </c>
      <c r="B16" s="365"/>
      <c r="C16" s="365"/>
      <c r="D16" s="365"/>
      <c r="E16" s="365"/>
      <c r="F16" s="365"/>
      <c r="G16" s="365"/>
      <c r="H16" s="365"/>
      <c r="I16" s="365"/>
      <c r="J16" s="365"/>
      <c r="K16" s="365"/>
      <c r="L16" s="365"/>
      <c r="M16" s="55"/>
      <c r="N16" s="55"/>
      <c r="P16" s="32"/>
    </row>
    <row r="17" spans="1:16" s="10" customFormat="1" ht="18" customHeight="1">
      <c r="A17" s="343" t="s">
        <v>73</v>
      </c>
      <c r="B17" s="343"/>
      <c r="C17" s="343"/>
      <c r="D17" s="343"/>
      <c r="E17" s="343"/>
      <c r="F17" s="343"/>
      <c r="G17" s="343"/>
      <c r="H17" s="343"/>
      <c r="I17" s="343"/>
      <c r="J17" s="343"/>
      <c r="K17" s="343"/>
      <c r="L17" s="343"/>
      <c r="M17" s="55"/>
      <c r="N17" s="55"/>
      <c r="P17" s="32"/>
    </row>
    <row r="18" spans="1:16" s="10" customFormat="1" ht="14.25" customHeight="1">
      <c r="A18" s="359" t="s">
        <v>151</v>
      </c>
      <c r="B18" s="359"/>
      <c r="C18" s="359"/>
      <c r="D18" s="359"/>
      <c r="E18" s="359"/>
      <c r="F18" s="359"/>
      <c r="G18" s="359"/>
      <c r="H18" s="359"/>
      <c r="I18" s="359"/>
      <c r="J18" s="359"/>
      <c r="K18" s="359"/>
      <c r="L18" s="359"/>
      <c r="M18" s="55"/>
      <c r="N18" s="55"/>
      <c r="P18" s="32"/>
    </row>
    <row r="19" spans="1:16" s="10" customFormat="1" ht="21.75" customHeight="1">
      <c r="A19" s="343" t="s">
        <v>74</v>
      </c>
      <c r="B19" s="343"/>
      <c r="C19" s="343"/>
      <c r="D19" s="343"/>
      <c r="E19" s="343"/>
      <c r="F19" s="343"/>
      <c r="G19" s="343"/>
      <c r="H19" s="343"/>
      <c r="I19" s="343"/>
      <c r="J19" s="343"/>
      <c r="K19" s="343"/>
      <c r="L19" s="343"/>
      <c r="M19" s="55"/>
      <c r="N19" s="55"/>
      <c r="P19" s="32"/>
    </row>
    <row r="20" spans="1:16" s="8" customFormat="1" ht="13.5" customHeight="1">
      <c r="A20" s="360" t="s">
        <v>148</v>
      </c>
      <c r="B20" s="360"/>
      <c r="C20" s="360"/>
      <c r="D20" s="360"/>
      <c r="E20" s="360"/>
      <c r="F20" s="360"/>
      <c r="G20" s="360"/>
      <c r="H20" s="360"/>
      <c r="I20" s="360"/>
      <c r="J20" s="360"/>
      <c r="K20" s="360"/>
      <c r="L20" s="360"/>
      <c r="M20" s="56"/>
      <c r="N20" s="56"/>
      <c r="O20" s="10"/>
      <c r="P20" s="34"/>
    </row>
    <row r="21" spans="1:16" s="8" customFormat="1" ht="22.5" customHeight="1">
      <c r="A21" s="344" t="s">
        <v>150</v>
      </c>
      <c r="B21" s="344"/>
      <c r="C21" s="344"/>
      <c r="D21" s="344"/>
      <c r="E21" s="344"/>
      <c r="F21" s="344"/>
      <c r="G21" s="344"/>
      <c r="H21" s="344"/>
      <c r="I21" s="344"/>
      <c r="J21" s="344"/>
      <c r="K21" s="344"/>
      <c r="L21" s="344"/>
      <c r="M21" s="56"/>
      <c r="N21" s="56"/>
      <c r="O21" s="10"/>
      <c r="P21" s="34"/>
    </row>
    <row r="22" spans="1:16" s="8" customFormat="1" ht="12.75">
      <c r="A22" s="364" t="s">
        <v>152</v>
      </c>
      <c r="B22" s="364"/>
      <c r="C22" s="364"/>
      <c r="D22" s="364"/>
      <c r="E22" s="364"/>
      <c r="F22" s="364"/>
      <c r="G22" s="364"/>
      <c r="H22" s="364"/>
      <c r="I22" s="364"/>
      <c r="J22" s="364"/>
      <c r="K22" s="364"/>
      <c r="L22" s="364"/>
      <c r="M22" s="56"/>
      <c r="N22" s="56"/>
      <c r="O22" s="10"/>
      <c r="P22" s="34"/>
    </row>
    <row r="23" spans="1:16" s="8" customFormat="1" ht="12.75">
      <c r="A23" s="350" t="s">
        <v>149</v>
      </c>
      <c r="B23" s="350"/>
      <c r="C23" s="350"/>
      <c r="D23" s="350"/>
      <c r="E23" s="350"/>
      <c r="F23" s="350"/>
      <c r="G23" s="350"/>
      <c r="H23" s="350"/>
      <c r="I23" s="350"/>
      <c r="J23" s="350"/>
      <c r="K23" s="350"/>
      <c r="L23" s="350"/>
      <c r="M23" s="56"/>
      <c r="N23" s="56"/>
      <c r="O23" s="10"/>
      <c r="P23" s="34"/>
    </row>
    <row r="24" spans="1:16" s="8" customFormat="1" ht="12.75">
      <c r="A24" s="350" t="s">
        <v>153</v>
      </c>
      <c r="B24" s="350"/>
      <c r="C24" s="350"/>
      <c r="D24" s="350"/>
      <c r="E24" s="350"/>
      <c r="F24" s="350"/>
      <c r="G24" s="350"/>
      <c r="H24" s="350"/>
      <c r="I24" s="350"/>
      <c r="J24" s="350"/>
      <c r="K24" s="350"/>
      <c r="L24" s="350"/>
      <c r="M24" s="56"/>
      <c r="N24" s="56"/>
      <c r="O24" s="10"/>
      <c r="P24" s="34"/>
    </row>
    <row r="25" spans="1:16" s="8" customFormat="1" ht="12.75">
      <c r="A25" s="357"/>
      <c r="B25" s="357"/>
      <c r="C25" s="357"/>
      <c r="D25" s="357"/>
      <c r="E25" s="357"/>
      <c r="F25" s="357"/>
      <c r="G25" s="357"/>
      <c r="H25" s="357"/>
      <c r="I25" s="357"/>
      <c r="J25" s="357"/>
      <c r="K25" s="357"/>
      <c r="L25" s="357"/>
      <c r="M25" s="56"/>
      <c r="N25" s="56"/>
      <c r="O25" s="10"/>
      <c r="P25" s="34"/>
    </row>
    <row r="26" spans="1:16" s="8" customFormat="1" ht="12.75" hidden="1">
      <c r="A26" s="357"/>
      <c r="B26" s="357"/>
      <c r="C26" s="357"/>
      <c r="D26" s="357"/>
      <c r="E26" s="357"/>
      <c r="F26" s="357"/>
      <c r="G26" s="357"/>
      <c r="H26" s="357"/>
      <c r="I26" s="357"/>
      <c r="J26" s="357"/>
      <c r="K26" s="357"/>
      <c r="L26" s="357"/>
      <c r="M26" s="56"/>
      <c r="N26" s="56"/>
      <c r="O26" s="10"/>
      <c r="P26" s="34"/>
    </row>
    <row r="27" spans="1:14" ht="19.5" customHeight="1">
      <c r="A27" s="352" t="s">
        <v>1</v>
      </c>
      <c r="B27" s="352"/>
      <c r="C27" s="352"/>
      <c r="D27" s="352"/>
      <c r="E27" s="352"/>
      <c r="F27" s="352"/>
      <c r="G27" s="352"/>
      <c r="H27" s="352"/>
      <c r="I27" s="352"/>
      <c r="J27" s="352"/>
      <c r="K27" s="352"/>
      <c r="L27" s="352"/>
      <c r="M27" s="57"/>
      <c r="N27" s="57"/>
    </row>
    <row r="28" spans="1:14" ht="12.75">
      <c r="A28" s="351" t="s">
        <v>78</v>
      </c>
      <c r="B28" s="351"/>
      <c r="C28" s="351"/>
      <c r="D28" s="351"/>
      <c r="E28" s="351"/>
      <c r="F28" s="351"/>
      <c r="G28" s="351"/>
      <c r="H28" s="351"/>
      <c r="I28" s="351"/>
      <c r="J28" s="351"/>
      <c r="K28" s="351"/>
      <c r="L28" s="351"/>
      <c r="M28" s="57"/>
      <c r="N28" s="57"/>
    </row>
    <row r="29" spans="1:14" ht="9.75" customHeight="1">
      <c r="A29" s="14"/>
      <c r="B29" s="14"/>
      <c r="C29" s="9"/>
      <c r="D29" s="9"/>
      <c r="E29" s="9"/>
      <c r="F29" s="9"/>
      <c r="G29" s="9"/>
      <c r="H29" s="9"/>
      <c r="I29" s="9"/>
      <c r="J29" s="9"/>
      <c r="K29" s="9"/>
      <c r="L29" s="9"/>
      <c r="M29" s="57"/>
      <c r="N29" s="57"/>
    </row>
    <row r="30" spans="1:14" ht="12">
      <c r="A30" s="234" t="s">
        <v>79</v>
      </c>
      <c r="B30" s="250"/>
      <c r="C30" s="62"/>
      <c r="D30" s="62"/>
      <c r="E30" s="62"/>
      <c r="F30" s="62"/>
      <c r="G30" s="9"/>
      <c r="H30" s="9"/>
      <c r="I30" s="9"/>
      <c r="J30" s="9"/>
      <c r="K30" s="9"/>
      <c r="L30" s="9"/>
      <c r="M30" s="57"/>
      <c r="N30" s="57"/>
    </row>
    <row r="31" spans="1:14" ht="12">
      <c r="A31" s="250"/>
      <c r="B31" s="234" t="s">
        <v>124</v>
      </c>
      <c r="C31" s="62"/>
      <c r="D31" s="62"/>
      <c r="E31" s="62"/>
      <c r="F31" s="62"/>
      <c r="G31" s="9"/>
      <c r="H31" s="9"/>
      <c r="I31" s="9"/>
      <c r="J31" s="9"/>
      <c r="K31" s="9"/>
      <c r="L31" s="9"/>
      <c r="M31" s="57"/>
      <c r="N31" s="57"/>
    </row>
    <row r="32" spans="1:14" ht="12">
      <c r="A32" s="250"/>
      <c r="B32" s="234" t="s">
        <v>108</v>
      </c>
      <c r="C32" s="62"/>
      <c r="D32" s="62"/>
      <c r="E32" s="62"/>
      <c r="F32" s="62"/>
      <c r="G32" s="9"/>
      <c r="H32" s="9"/>
      <c r="I32" s="9"/>
      <c r="J32" s="9"/>
      <c r="K32" s="9"/>
      <c r="L32" s="9"/>
      <c r="M32" s="57"/>
      <c r="N32" s="57"/>
    </row>
    <row r="33" spans="1:14" ht="11.25" customHeight="1">
      <c r="A33" s="250"/>
      <c r="B33" s="234" t="s">
        <v>109</v>
      </c>
      <c r="C33" s="62"/>
      <c r="D33" s="62"/>
      <c r="E33" s="62"/>
      <c r="F33" s="62"/>
      <c r="G33" s="9"/>
      <c r="H33" s="9"/>
      <c r="I33" s="9"/>
      <c r="J33" s="9"/>
      <c r="K33" s="9"/>
      <c r="L33" s="9"/>
      <c r="M33" s="57"/>
      <c r="N33" s="57"/>
    </row>
    <row r="34" spans="1:14" ht="10.5" customHeight="1" thickBot="1">
      <c r="A34" s="62"/>
      <c r="B34" s="62"/>
      <c r="C34" s="62"/>
      <c r="D34" s="62"/>
      <c r="E34" s="62"/>
      <c r="F34" s="62"/>
      <c r="G34" s="9"/>
      <c r="H34" s="9"/>
      <c r="I34" s="9"/>
      <c r="J34" s="9"/>
      <c r="K34" s="9"/>
      <c r="L34" s="9"/>
      <c r="M34" s="57"/>
      <c r="N34" s="57"/>
    </row>
    <row r="35" spans="1:15" ht="58.5">
      <c r="A35" s="206" t="s">
        <v>75</v>
      </c>
      <c r="B35" s="177" t="s">
        <v>76</v>
      </c>
      <c r="C35" s="207" t="s">
        <v>27</v>
      </c>
      <c r="D35" s="208"/>
      <c r="E35" s="353" t="s">
        <v>29</v>
      </c>
      <c r="F35" s="354"/>
      <c r="G35" s="355"/>
      <c r="H35" s="207" t="s">
        <v>2</v>
      </c>
      <c r="I35" s="207"/>
      <c r="J35" s="207"/>
      <c r="K35" s="208"/>
      <c r="L35" s="209" t="s">
        <v>39</v>
      </c>
      <c r="M35" s="58" t="s">
        <v>30</v>
      </c>
      <c r="N35" s="58" t="s">
        <v>31</v>
      </c>
      <c r="O35" s="293"/>
    </row>
    <row r="36" spans="1:14" ht="12">
      <c r="A36" s="210"/>
      <c r="B36" s="162"/>
      <c r="C36" s="340" t="s">
        <v>48</v>
      </c>
      <c r="D36" s="340" t="s">
        <v>49</v>
      </c>
      <c r="E36" s="211"/>
      <c r="F36" s="212"/>
      <c r="G36" s="212"/>
      <c r="H36" s="176" t="s">
        <v>3</v>
      </c>
      <c r="I36" s="176"/>
      <c r="J36" s="176"/>
      <c r="K36" s="213"/>
      <c r="L36" s="214"/>
      <c r="M36" s="59"/>
      <c r="N36" s="57"/>
    </row>
    <row r="37" spans="1:14" ht="12">
      <c r="A37" s="215"/>
      <c r="B37" s="216"/>
      <c r="C37" s="345"/>
      <c r="D37" s="341"/>
      <c r="E37" s="211"/>
      <c r="F37" s="217"/>
      <c r="G37" s="217"/>
      <c r="H37" s="218" t="s">
        <v>9</v>
      </c>
      <c r="I37" s="219"/>
      <c r="J37" s="218" t="s">
        <v>10</v>
      </c>
      <c r="K37" s="219"/>
      <c r="L37" s="220"/>
      <c r="M37" s="59"/>
      <c r="N37" s="57"/>
    </row>
    <row r="38" spans="1:14" ht="12">
      <c r="A38" s="164"/>
      <c r="B38" s="178"/>
      <c r="C38" s="345"/>
      <c r="D38" s="341"/>
      <c r="E38" s="221" t="s">
        <v>50</v>
      </c>
      <c r="F38" s="212" t="s">
        <v>4</v>
      </c>
      <c r="G38" s="212" t="s">
        <v>5</v>
      </c>
      <c r="H38" s="176" t="s">
        <v>6</v>
      </c>
      <c r="I38" s="222"/>
      <c r="J38" s="222"/>
      <c r="K38" s="223"/>
      <c r="L38" s="163"/>
      <c r="M38" s="59"/>
      <c r="N38" s="57"/>
    </row>
    <row r="39" spans="1:14" ht="12">
      <c r="A39" s="164"/>
      <c r="B39" s="178"/>
      <c r="C39" s="345"/>
      <c r="D39" s="341"/>
      <c r="E39" s="221" t="s">
        <v>35</v>
      </c>
      <c r="F39" s="212" t="s">
        <v>7</v>
      </c>
      <c r="G39" s="212" t="s">
        <v>8</v>
      </c>
      <c r="H39" s="224" t="s">
        <v>9</v>
      </c>
      <c r="I39" s="224" t="s">
        <v>10</v>
      </c>
      <c r="J39" s="224" t="s">
        <v>11</v>
      </c>
      <c r="K39" s="224" t="s">
        <v>12</v>
      </c>
      <c r="L39" s="163"/>
      <c r="M39" s="59"/>
      <c r="N39" s="57"/>
    </row>
    <row r="40" spans="1:14" ht="12">
      <c r="A40" s="164"/>
      <c r="B40" s="178"/>
      <c r="C40" s="345"/>
      <c r="D40" s="341"/>
      <c r="E40" s="225" t="s">
        <v>92</v>
      </c>
      <c r="F40" s="212" t="s">
        <v>51</v>
      </c>
      <c r="G40" s="212" t="s">
        <v>7</v>
      </c>
      <c r="H40" s="226" t="s">
        <v>45</v>
      </c>
      <c r="I40" s="226"/>
      <c r="J40" s="226"/>
      <c r="K40" s="227"/>
      <c r="L40" s="163"/>
      <c r="M40" s="59"/>
      <c r="N40" s="57"/>
    </row>
    <row r="41" spans="1:14" ht="11.25" customHeight="1">
      <c r="A41" s="164"/>
      <c r="B41" s="178"/>
      <c r="C41" s="345"/>
      <c r="D41" s="341"/>
      <c r="E41" s="212"/>
      <c r="F41" s="212" t="s">
        <v>52</v>
      </c>
      <c r="G41" s="212" t="s">
        <v>53</v>
      </c>
      <c r="H41" s="226" t="s">
        <v>80</v>
      </c>
      <c r="I41" s="226"/>
      <c r="J41" s="226"/>
      <c r="K41" s="227"/>
      <c r="L41" s="163"/>
      <c r="M41" s="59"/>
      <c r="N41" s="57"/>
    </row>
    <row r="42" spans="1:14" ht="12">
      <c r="A42" s="210"/>
      <c r="B42" s="162"/>
      <c r="C42" s="345"/>
      <c r="D42" s="341"/>
      <c r="E42" s="162"/>
      <c r="F42" s="212"/>
      <c r="G42" s="212" t="s">
        <v>52</v>
      </c>
      <c r="H42" s="309">
        <v>20</v>
      </c>
      <c r="I42" s="309">
        <v>20</v>
      </c>
      <c r="J42" s="309">
        <v>20</v>
      </c>
      <c r="K42" s="309">
        <v>20</v>
      </c>
      <c r="L42" s="163"/>
      <c r="M42" s="59"/>
      <c r="N42" s="57"/>
    </row>
    <row r="43" spans="1:16" ht="12.75" thickBot="1">
      <c r="A43" s="228"/>
      <c r="B43" s="167"/>
      <c r="C43" s="346"/>
      <c r="D43" s="342"/>
      <c r="E43" s="229"/>
      <c r="F43" s="167"/>
      <c r="G43" s="167"/>
      <c r="H43" s="230">
        <v>3</v>
      </c>
      <c r="I43" s="230">
        <v>3</v>
      </c>
      <c r="J43" s="230">
        <v>3</v>
      </c>
      <c r="K43" s="310">
        <v>0</v>
      </c>
      <c r="L43" s="168"/>
      <c r="M43" s="59"/>
      <c r="N43" s="57"/>
      <c r="P43" s="295"/>
    </row>
    <row r="44" spans="1:16" ht="12.75" thickBot="1">
      <c r="A44" s="231" t="s">
        <v>9</v>
      </c>
      <c r="B44" s="232" t="s">
        <v>10</v>
      </c>
      <c r="C44" s="232" t="s">
        <v>11</v>
      </c>
      <c r="D44" s="232" t="s">
        <v>12</v>
      </c>
      <c r="E44" s="232" t="s">
        <v>13</v>
      </c>
      <c r="F44" s="232" t="s">
        <v>14</v>
      </c>
      <c r="G44" s="232" t="s">
        <v>15</v>
      </c>
      <c r="H44" s="232" t="s">
        <v>16</v>
      </c>
      <c r="I44" s="232" t="s">
        <v>17</v>
      </c>
      <c r="J44" s="232" t="s">
        <v>18</v>
      </c>
      <c r="K44" s="232" t="s">
        <v>19</v>
      </c>
      <c r="L44" s="233" t="s">
        <v>20</v>
      </c>
      <c r="M44" s="59"/>
      <c r="N44" s="57"/>
      <c r="P44" s="295"/>
    </row>
    <row r="45" spans="1:16" ht="12">
      <c r="A45" s="66"/>
      <c r="B45" s="67"/>
      <c r="C45" s="68"/>
      <c r="D45" s="69"/>
      <c r="E45" s="69"/>
      <c r="F45" s="67"/>
      <c r="G45" s="67"/>
      <c r="H45" s="70"/>
      <c r="I45" s="70"/>
      <c r="J45" s="70"/>
      <c r="K45" s="70"/>
      <c r="L45" s="65"/>
      <c r="M45" s="59"/>
      <c r="N45" s="57"/>
      <c r="P45" s="295"/>
    </row>
    <row r="46" spans="1:16" ht="14.25" customHeight="1">
      <c r="A46" s="347" t="s">
        <v>111</v>
      </c>
      <c r="B46" s="348"/>
      <c r="C46" s="348"/>
      <c r="D46" s="348"/>
      <c r="E46" s="348"/>
      <c r="F46" s="348"/>
      <c r="G46" s="348"/>
      <c r="H46" s="348"/>
      <c r="I46" s="348"/>
      <c r="J46" s="348"/>
      <c r="K46" s="348"/>
      <c r="L46" s="349"/>
      <c r="M46" s="59"/>
      <c r="N46" s="57"/>
      <c r="P46" s="297"/>
    </row>
    <row r="47" spans="1:16" ht="6" customHeight="1">
      <c r="A47" s="71"/>
      <c r="B47" s="72"/>
      <c r="C47" s="72"/>
      <c r="D47" s="72"/>
      <c r="E47" s="72"/>
      <c r="F47" s="72"/>
      <c r="G47" s="72"/>
      <c r="H47" s="72"/>
      <c r="I47" s="72"/>
      <c r="J47" s="72"/>
      <c r="K47" s="72"/>
      <c r="L47" s="73"/>
      <c r="M47" s="59"/>
      <c r="N47" s="57"/>
      <c r="P47" s="297"/>
    </row>
    <row r="48" spans="1:16" ht="12" customHeight="1">
      <c r="A48" s="347" t="s">
        <v>55</v>
      </c>
      <c r="B48" s="348"/>
      <c r="C48" s="348"/>
      <c r="D48" s="348"/>
      <c r="E48" s="348"/>
      <c r="F48" s="348"/>
      <c r="G48" s="348"/>
      <c r="H48" s="348"/>
      <c r="I48" s="348"/>
      <c r="J48" s="348"/>
      <c r="K48" s="348"/>
      <c r="L48" s="349"/>
      <c r="M48" s="59"/>
      <c r="N48" s="57"/>
      <c r="P48" s="297"/>
    </row>
    <row r="49" spans="1:16" ht="5.25" customHeight="1">
      <c r="A49" s="71"/>
      <c r="B49" s="72"/>
      <c r="C49" s="72"/>
      <c r="D49" s="72"/>
      <c r="E49" s="72"/>
      <c r="F49" s="72"/>
      <c r="G49" s="72"/>
      <c r="H49" s="72"/>
      <c r="I49" s="72"/>
      <c r="J49" s="72"/>
      <c r="K49" s="72"/>
      <c r="L49" s="73"/>
      <c r="M49" s="59"/>
      <c r="N49" s="57"/>
      <c r="P49" s="297"/>
    </row>
    <row r="50" spans="1:16" ht="13.5" customHeight="1" thickBot="1">
      <c r="A50" s="366" t="s">
        <v>112</v>
      </c>
      <c r="B50" s="367"/>
      <c r="C50" s="367"/>
      <c r="D50" s="367"/>
      <c r="E50" s="367"/>
      <c r="F50" s="367"/>
      <c r="G50" s="348"/>
      <c r="H50" s="367"/>
      <c r="I50" s="367"/>
      <c r="J50" s="367"/>
      <c r="K50" s="367"/>
      <c r="L50" s="368"/>
      <c r="M50" s="59"/>
      <c r="N50" s="57"/>
      <c r="P50" s="295"/>
    </row>
    <row r="51" spans="1:14" ht="12">
      <c r="A51" s="64" t="s">
        <v>42</v>
      </c>
      <c r="B51" s="369" t="s">
        <v>154</v>
      </c>
      <c r="C51" s="74"/>
      <c r="D51" s="74">
        <v>1</v>
      </c>
      <c r="E51" s="251">
        <f>H55*$H$42+I55*$I$42+J55*$J$42+K55*$K$42</f>
        <v>216</v>
      </c>
      <c r="F51" s="75">
        <f>SUM(G51:G53)</f>
        <v>76.5</v>
      </c>
      <c r="G51" s="311">
        <f>SUMPRODUCT(H$42:K$42,H51:K51)-SUMPRODUCT(H$43:K$43,H51:K51)</f>
        <v>25.5</v>
      </c>
      <c r="H51" s="272">
        <v>0.5</v>
      </c>
      <c r="I51" s="272">
        <v>0.5</v>
      </c>
      <c r="J51" s="272">
        <v>0.5</v>
      </c>
      <c r="K51" s="272"/>
      <c r="L51" s="77" t="s">
        <v>155</v>
      </c>
      <c r="M51" s="59" t="s">
        <v>21</v>
      </c>
      <c r="N51" s="57" t="s">
        <v>32</v>
      </c>
    </row>
    <row r="52" spans="1:14" ht="12">
      <c r="A52" s="64"/>
      <c r="B52" s="325"/>
      <c r="C52" s="74"/>
      <c r="D52" s="74">
        <v>2</v>
      </c>
      <c r="E52" s="251"/>
      <c r="F52" s="78"/>
      <c r="G52" s="76">
        <f>SUMPRODUCT(H$42:K$42,H52:K52)-SUMPRODUCT(H$43:K$43,H52:K52)</f>
        <v>25.5</v>
      </c>
      <c r="H52" s="272">
        <v>0.5</v>
      </c>
      <c r="I52" s="272">
        <v>0.5</v>
      </c>
      <c r="J52" s="272">
        <v>0.5</v>
      </c>
      <c r="K52" s="272"/>
      <c r="L52" s="79"/>
      <c r="M52" s="59" t="s">
        <v>21</v>
      </c>
      <c r="N52" s="57"/>
    </row>
    <row r="53" spans="1:14" ht="12">
      <c r="A53" s="64"/>
      <c r="B53" s="325"/>
      <c r="C53" s="74"/>
      <c r="D53" s="74">
        <v>3</v>
      </c>
      <c r="E53" s="80"/>
      <c r="F53" s="78"/>
      <c r="G53" s="76">
        <f>SUMPRODUCT(H$42:K$42,H53:K53)-SUMPRODUCT(H$43:K$43,H53:K53)</f>
        <v>25.5</v>
      </c>
      <c r="H53" s="272">
        <v>0.5</v>
      </c>
      <c r="I53" s="272">
        <v>0.5</v>
      </c>
      <c r="J53" s="272">
        <v>0.5</v>
      </c>
      <c r="K53" s="272"/>
      <c r="L53" s="79"/>
      <c r="M53" s="59" t="s">
        <v>21</v>
      </c>
      <c r="N53" s="57"/>
    </row>
    <row r="54" spans="1:14" ht="12">
      <c r="A54" s="64"/>
      <c r="B54" s="325"/>
      <c r="C54" s="74"/>
      <c r="D54" s="74"/>
      <c r="E54" s="80"/>
      <c r="F54" s="78"/>
      <c r="G54" s="76">
        <f>SUMPRODUCT(H$42:K$42,H54:K54)-SUMPRODUCT(H$43:K$43,H54:K54)+SUMPRODUCT(H$43:K$43,H55:K55)</f>
        <v>139.5</v>
      </c>
      <c r="H54" s="312">
        <f>36*H56/H$42-SUM(H51:H53)</f>
        <v>2.1</v>
      </c>
      <c r="I54" s="312">
        <f>36*I56/I$42-SUM(I51:I53)</f>
        <v>2.1</v>
      </c>
      <c r="J54" s="312">
        <f>36*J56/J$42-SUM(J51:J53)</f>
        <v>2.1</v>
      </c>
      <c r="K54" s="312">
        <f>36*K56/K$42-SUM(K51:K53)</f>
        <v>0</v>
      </c>
      <c r="L54" s="79"/>
      <c r="M54" s="59" t="s">
        <v>33</v>
      </c>
      <c r="N54" s="57"/>
    </row>
    <row r="55" spans="1:14" ht="12">
      <c r="A55" s="64"/>
      <c r="B55" s="325"/>
      <c r="C55" s="74"/>
      <c r="D55" s="74"/>
      <c r="E55" s="80"/>
      <c r="F55" s="78"/>
      <c r="G55" s="76"/>
      <c r="H55" s="255">
        <f>SUM(H51:H54)</f>
        <v>3.6</v>
      </c>
      <c r="I55" s="255">
        <f>SUM(I51:I54)</f>
        <v>3.6</v>
      </c>
      <c r="J55" s="255">
        <f>SUM(J51:J54)</f>
        <v>3.6</v>
      </c>
      <c r="K55" s="255">
        <f>SUM(K51:K54)</f>
        <v>0</v>
      </c>
      <c r="L55" s="65"/>
      <c r="M55" s="59"/>
      <c r="N55" s="57"/>
    </row>
    <row r="56" spans="1:14" ht="12.75" thickBot="1">
      <c r="A56" s="81"/>
      <c r="B56" s="326"/>
      <c r="C56" s="300"/>
      <c r="D56" s="82"/>
      <c r="E56" s="286">
        <f>SUM(H56:K56)</f>
        <v>6</v>
      </c>
      <c r="F56" s="83"/>
      <c r="G56" s="255"/>
      <c r="H56" s="313">
        <v>2</v>
      </c>
      <c r="I56" s="314">
        <v>2</v>
      </c>
      <c r="J56" s="314">
        <v>2</v>
      </c>
      <c r="K56" s="314"/>
      <c r="L56" s="84"/>
      <c r="M56" s="59" t="s">
        <v>34</v>
      </c>
      <c r="N56" s="57"/>
    </row>
    <row r="57" spans="1:14" ht="12" hidden="1">
      <c r="A57" s="64" t="s">
        <v>44</v>
      </c>
      <c r="B57" s="332"/>
      <c r="C57" s="74"/>
      <c r="D57" s="74"/>
      <c r="E57" s="251">
        <f>H61*$H$42+I61*$I$42+J61*$J$42+K61*$K$42</f>
        <v>0</v>
      </c>
      <c r="F57" s="75">
        <f>SUM(G57:G59)</f>
        <v>0</v>
      </c>
      <c r="G57" s="91">
        <f>SUMPRODUCT(H$42:K$42,H57:K57)-SUMPRODUCT(H$43:K$43,H57:K57)</f>
        <v>0</v>
      </c>
      <c r="H57" s="272"/>
      <c r="I57" s="272"/>
      <c r="J57" s="272"/>
      <c r="K57" s="272"/>
      <c r="L57" s="79"/>
      <c r="M57" s="59" t="s">
        <v>21</v>
      </c>
      <c r="N57" s="57" t="s">
        <v>32</v>
      </c>
    </row>
    <row r="58" spans="1:14" ht="12" hidden="1">
      <c r="A58" s="64"/>
      <c r="B58" s="325"/>
      <c r="C58" s="74"/>
      <c r="D58" s="74"/>
      <c r="E58" s="251"/>
      <c r="F58" s="78"/>
      <c r="G58" s="76">
        <f>SUMPRODUCT(H$42:K$42,H58:K58)-SUMPRODUCT(H$43:K$43,H58:K58)</f>
        <v>0</v>
      </c>
      <c r="H58" s="272"/>
      <c r="I58" s="272"/>
      <c r="J58" s="272"/>
      <c r="K58" s="272"/>
      <c r="L58" s="79"/>
      <c r="M58" s="59" t="s">
        <v>21</v>
      </c>
      <c r="N58" s="57"/>
    </row>
    <row r="59" spans="1:14" ht="12" hidden="1">
      <c r="A59" s="64"/>
      <c r="B59" s="325"/>
      <c r="C59" s="74"/>
      <c r="D59" s="74"/>
      <c r="E59" s="80"/>
      <c r="F59" s="78"/>
      <c r="G59" s="76">
        <f>SUMPRODUCT(H$42:K$42,H59:K59)-SUMPRODUCT(H$43:K$43,H59:K59)</f>
        <v>0</v>
      </c>
      <c r="H59" s="272"/>
      <c r="I59" s="272"/>
      <c r="J59" s="272"/>
      <c r="K59" s="272"/>
      <c r="L59" s="79"/>
      <c r="M59" s="59" t="s">
        <v>21</v>
      </c>
      <c r="N59" s="57"/>
    </row>
    <row r="60" spans="1:14" ht="12" hidden="1">
      <c r="A60" s="64"/>
      <c r="B60" s="325"/>
      <c r="C60" s="74"/>
      <c r="D60" s="74"/>
      <c r="E60" s="80"/>
      <c r="F60" s="78"/>
      <c r="G60" s="76">
        <f>SUMPRODUCT(H$42:K$42,H60:K60)-SUMPRODUCT(H$43:K$43,H60:K60)+SUMPRODUCT(H$43:K$43,H61:K61)</f>
        <v>0</v>
      </c>
      <c r="H60" s="312">
        <f>36*H62/H$42-SUM(H57:H59)</f>
        <v>0</v>
      </c>
      <c r="I60" s="312">
        <f>36*I62/I$42-SUM(I57:I59)</f>
        <v>0</v>
      </c>
      <c r="J60" s="312">
        <f>36*J62/J$42-SUM(J57:J59)</f>
        <v>0</v>
      </c>
      <c r="K60" s="312">
        <f>36*K62/K$42-SUM(K57:K59)</f>
        <v>0</v>
      </c>
      <c r="L60" s="79"/>
      <c r="M60" s="59" t="s">
        <v>33</v>
      </c>
      <c r="N60" s="57"/>
    </row>
    <row r="61" spans="1:14" ht="12" hidden="1">
      <c r="A61" s="64"/>
      <c r="B61" s="325"/>
      <c r="C61" s="74"/>
      <c r="D61" s="74"/>
      <c r="E61" s="80"/>
      <c r="F61" s="78"/>
      <c r="G61" s="76"/>
      <c r="H61" s="255">
        <f>SUM(H57:H60)</f>
        <v>0</v>
      </c>
      <c r="I61" s="255">
        <f>SUM(I57:I60)</f>
        <v>0</v>
      </c>
      <c r="J61" s="255">
        <f>SUM(J57:J60)</f>
        <v>0</v>
      </c>
      <c r="K61" s="255">
        <f>SUM(K57:K60)</f>
        <v>0</v>
      </c>
      <c r="L61" s="79"/>
      <c r="M61" s="60"/>
      <c r="N61" s="57"/>
    </row>
    <row r="62" spans="1:14" ht="12" customHeight="1" hidden="1">
      <c r="A62" s="81"/>
      <c r="B62" s="326"/>
      <c r="C62" s="82"/>
      <c r="D62" s="82"/>
      <c r="E62" s="286">
        <f>SUM(H62:K62)</f>
        <v>0</v>
      </c>
      <c r="F62" s="83"/>
      <c r="G62" s="76"/>
      <c r="H62" s="313"/>
      <c r="I62" s="314"/>
      <c r="J62" s="314"/>
      <c r="K62" s="314"/>
      <c r="L62" s="84"/>
      <c r="M62" s="59" t="s">
        <v>34</v>
      </c>
      <c r="N62" s="57"/>
    </row>
    <row r="63" spans="1:14" ht="12" hidden="1">
      <c r="A63" s="64" t="s">
        <v>54</v>
      </c>
      <c r="B63" s="325"/>
      <c r="C63" s="74"/>
      <c r="D63" s="74"/>
      <c r="E63" s="251">
        <f>H67*$H$42+I67*$I$42+J67*$J$42+K67*$K$42</f>
        <v>0</v>
      </c>
      <c r="F63" s="75">
        <f>SUM(G63:G65)</f>
        <v>0</v>
      </c>
      <c r="G63" s="91">
        <f>SUMPRODUCT(H$42:K$42,H63:K63)-SUMPRODUCT(H$43:K$43,H63:K63)</f>
        <v>0</v>
      </c>
      <c r="H63" s="272"/>
      <c r="I63" s="272"/>
      <c r="J63" s="272"/>
      <c r="K63" s="272"/>
      <c r="L63" s="79"/>
      <c r="M63" s="59" t="s">
        <v>21</v>
      </c>
      <c r="N63" s="57" t="s">
        <v>32</v>
      </c>
    </row>
    <row r="64" spans="1:14" ht="12" hidden="1">
      <c r="A64" s="64"/>
      <c r="B64" s="325"/>
      <c r="C64" s="74"/>
      <c r="D64" s="74"/>
      <c r="E64" s="251"/>
      <c r="F64" s="78"/>
      <c r="G64" s="76">
        <f>SUMPRODUCT(H$42:K$42,H64:K64)-SUMPRODUCT(H$43:K$43,H64:K64)</f>
        <v>0</v>
      </c>
      <c r="H64" s="272"/>
      <c r="I64" s="272"/>
      <c r="J64" s="272"/>
      <c r="K64" s="272"/>
      <c r="L64" s="79"/>
      <c r="M64" s="59" t="s">
        <v>21</v>
      </c>
      <c r="N64" s="57"/>
    </row>
    <row r="65" spans="1:14" ht="12" hidden="1">
      <c r="A65" s="64"/>
      <c r="B65" s="325"/>
      <c r="C65" s="74"/>
      <c r="D65" s="74"/>
      <c r="E65" s="80"/>
      <c r="F65" s="78"/>
      <c r="G65" s="76">
        <f>SUMPRODUCT(H$42:K$42,H65:K65)-SUMPRODUCT(H$43:K$43,H65:K65)</f>
        <v>0</v>
      </c>
      <c r="H65" s="272"/>
      <c r="I65" s="272"/>
      <c r="J65" s="272"/>
      <c r="K65" s="272"/>
      <c r="L65" s="79"/>
      <c r="M65" s="59" t="s">
        <v>21</v>
      </c>
      <c r="N65" s="57"/>
    </row>
    <row r="66" spans="1:14" ht="12" hidden="1">
      <c r="A66" s="64"/>
      <c r="B66" s="325"/>
      <c r="C66" s="74"/>
      <c r="D66" s="74"/>
      <c r="E66" s="80"/>
      <c r="F66" s="78"/>
      <c r="G66" s="76">
        <f>SUMPRODUCT(H$42:K$42,H66:K66)-SUMPRODUCT(H$43:K$43,H66:K66)+SUMPRODUCT(H$43:K$43,H67:K67)</f>
        <v>0</v>
      </c>
      <c r="H66" s="312">
        <f>36*H68/H$42-SUM(H63:H65)</f>
        <v>0</v>
      </c>
      <c r="I66" s="312">
        <f>36*I68/I$42-SUM(I63:I65)</f>
        <v>0</v>
      </c>
      <c r="J66" s="312">
        <f>36*J68/J$42-SUM(J63:J65)</f>
        <v>0</v>
      </c>
      <c r="K66" s="312">
        <f>36*K68/K$42-SUM(K63:K65)</f>
        <v>0</v>
      </c>
      <c r="L66" s="79"/>
      <c r="M66" s="59" t="s">
        <v>33</v>
      </c>
      <c r="N66" s="57"/>
    </row>
    <row r="67" spans="1:14" ht="12" hidden="1">
      <c r="A67" s="64"/>
      <c r="B67" s="325"/>
      <c r="C67" s="74"/>
      <c r="D67" s="74"/>
      <c r="E67" s="80"/>
      <c r="F67" s="78"/>
      <c r="G67" s="76"/>
      <c r="H67" s="255">
        <f>SUM(H63:H66)</f>
        <v>0</v>
      </c>
      <c r="I67" s="255">
        <f>SUM(I63:I66)</f>
        <v>0</v>
      </c>
      <c r="J67" s="255">
        <f>SUM(J63:J66)</f>
        <v>0</v>
      </c>
      <c r="K67" s="255">
        <f>SUM(K63:K66)</f>
        <v>0</v>
      </c>
      <c r="L67" s="79"/>
      <c r="M67" s="59"/>
      <c r="N67" s="57"/>
    </row>
    <row r="68" spans="1:14" ht="12.75" hidden="1" thickBot="1">
      <c r="A68" s="81"/>
      <c r="B68" s="370"/>
      <c r="C68" s="155"/>
      <c r="D68" s="155"/>
      <c r="E68" s="286">
        <f>SUM(H68:K68)</f>
        <v>0</v>
      </c>
      <c r="F68" s="83"/>
      <c r="G68" s="85"/>
      <c r="H68" s="313"/>
      <c r="I68" s="314"/>
      <c r="J68" s="314"/>
      <c r="K68" s="314"/>
      <c r="L68" s="84"/>
      <c r="M68" s="59" t="s">
        <v>34</v>
      </c>
      <c r="N68" s="57"/>
    </row>
    <row r="69" spans="1:14" ht="12">
      <c r="A69" s="127"/>
      <c r="B69" s="128" t="s">
        <v>28</v>
      </c>
      <c r="C69" s="129"/>
      <c r="D69" s="130"/>
      <c r="E69" s="140">
        <f>SUMIF(N51:N68,"t",E51:E68)</f>
        <v>216</v>
      </c>
      <c r="F69" s="90">
        <f>SUM(F51:F68)</f>
        <v>76.5</v>
      </c>
      <c r="G69" s="91"/>
      <c r="H69" s="131"/>
      <c r="I69" s="131"/>
      <c r="J69" s="131"/>
      <c r="K69" s="131"/>
      <c r="L69" s="132"/>
      <c r="M69" s="59" t="s">
        <v>22</v>
      </c>
      <c r="N69" s="57"/>
    </row>
    <row r="70" spans="1:14" ht="12.75" thickBot="1">
      <c r="A70" s="133"/>
      <c r="B70" s="134" t="s">
        <v>41</v>
      </c>
      <c r="C70" s="202"/>
      <c r="D70" s="136"/>
      <c r="E70" s="93">
        <f>SUMIF(M51:M68,"a",E51:E68)</f>
        <v>6</v>
      </c>
      <c r="F70" s="203"/>
      <c r="G70" s="204"/>
      <c r="H70" s="137"/>
      <c r="I70" s="138"/>
      <c r="J70" s="138"/>
      <c r="K70" s="138"/>
      <c r="L70" s="139"/>
      <c r="M70" s="59"/>
      <c r="N70" s="57"/>
    </row>
    <row r="71" spans="1:14" ht="12">
      <c r="A71" s="95"/>
      <c r="B71" s="96"/>
      <c r="C71" s="96"/>
      <c r="D71" s="67"/>
      <c r="E71" s="205"/>
      <c r="F71" s="100"/>
      <c r="G71" s="101"/>
      <c r="H71" s="97"/>
      <c r="I71" s="97"/>
      <c r="J71" s="97"/>
      <c r="K71" s="97"/>
      <c r="L71" s="65"/>
      <c r="M71" s="59"/>
      <c r="N71" s="57"/>
    </row>
    <row r="72" spans="1:14" ht="12.75" customHeight="1" thickBot="1">
      <c r="A72" s="333" t="s">
        <v>113</v>
      </c>
      <c r="B72" s="334"/>
      <c r="C72" s="334"/>
      <c r="D72" s="334"/>
      <c r="E72" s="334"/>
      <c r="F72" s="334"/>
      <c r="G72" s="334"/>
      <c r="H72" s="334"/>
      <c r="I72" s="334"/>
      <c r="J72" s="334"/>
      <c r="K72" s="334"/>
      <c r="L72" s="335"/>
      <c r="M72" s="59"/>
      <c r="N72" s="57"/>
    </row>
    <row r="73" spans="1:14" ht="12">
      <c r="A73" s="64" t="s">
        <v>43</v>
      </c>
      <c r="B73" s="369" t="s">
        <v>156</v>
      </c>
      <c r="C73" s="74">
        <v>1</v>
      </c>
      <c r="D73" s="74">
        <v>2</v>
      </c>
      <c r="E73" s="251">
        <f>H77*$H$42+I77*$I$42+J77*$J$42+K77*$K$42</f>
        <v>180</v>
      </c>
      <c r="F73" s="75">
        <f>SUM(G73:G75)</f>
        <v>59.5</v>
      </c>
      <c r="G73" s="91">
        <f>SUMPRODUCT(H$42:K$42,H73:K73)-SUMPRODUCT(H$43:K$43,H73:K73)</f>
        <v>17</v>
      </c>
      <c r="H73" s="272">
        <v>0.5</v>
      </c>
      <c r="I73" s="272">
        <v>0.5</v>
      </c>
      <c r="J73" s="272"/>
      <c r="K73" s="272"/>
      <c r="L73" s="77" t="s">
        <v>155</v>
      </c>
      <c r="M73" s="59" t="s">
        <v>21</v>
      </c>
      <c r="N73" s="57" t="s">
        <v>32</v>
      </c>
    </row>
    <row r="74" spans="1:14" ht="12">
      <c r="A74" s="64"/>
      <c r="B74" s="325"/>
      <c r="C74" s="74"/>
      <c r="D74" s="74"/>
      <c r="E74" s="251"/>
      <c r="F74" s="78"/>
      <c r="G74" s="76">
        <f>SUMPRODUCT(H$42:K$42,H74:K74)-SUMPRODUCT(H$43:K$43,H74:K74)</f>
        <v>34</v>
      </c>
      <c r="H74" s="272">
        <v>1</v>
      </c>
      <c r="I74" s="272">
        <v>1</v>
      </c>
      <c r="J74" s="272"/>
      <c r="K74" s="272"/>
      <c r="L74" s="79"/>
      <c r="M74" s="59" t="s">
        <v>21</v>
      </c>
      <c r="N74" s="57"/>
    </row>
    <row r="75" spans="1:18" ht="12">
      <c r="A75" s="64"/>
      <c r="B75" s="325"/>
      <c r="C75" s="74"/>
      <c r="D75" s="74"/>
      <c r="E75" s="80"/>
      <c r="F75" s="78"/>
      <c r="G75" s="76">
        <f>SUMPRODUCT(H$42:K$42,H75:K75)-SUMPRODUCT(H$43:K$43,H75:K75)</f>
        <v>8.5</v>
      </c>
      <c r="H75" s="272">
        <v>0.5</v>
      </c>
      <c r="I75" s="272">
        <v>0</v>
      </c>
      <c r="J75" s="272"/>
      <c r="K75" s="272"/>
      <c r="L75" s="79"/>
      <c r="M75" s="59" t="s">
        <v>21</v>
      </c>
      <c r="N75" s="57"/>
      <c r="R75" s="9"/>
    </row>
    <row r="76" spans="1:14" ht="12">
      <c r="A76" s="64"/>
      <c r="B76" s="325"/>
      <c r="C76" s="74"/>
      <c r="D76" s="74"/>
      <c r="E76" s="80"/>
      <c r="F76" s="78"/>
      <c r="G76" s="76">
        <f>SUMPRODUCT(H$42:K$42,H76:K76)-SUMPRODUCT(H$43:K$43,H76:K76)+SUMPRODUCT(H$43:K$43,H77:K77)</f>
        <v>120.5</v>
      </c>
      <c r="H76" s="312">
        <f>36*H78/H$42-SUM(H73:H75)</f>
        <v>3.4000000000000004</v>
      </c>
      <c r="I76" s="312">
        <f>36*I78/I$42-SUM(I73:I75)</f>
        <v>2.1</v>
      </c>
      <c r="J76" s="312">
        <f>36*J78/J$42-SUM(J73:J75)</f>
        <v>0</v>
      </c>
      <c r="K76" s="312">
        <f>36*K78/K$42-SUM(K73:K75)</f>
        <v>0</v>
      </c>
      <c r="L76" s="79"/>
      <c r="M76" s="59" t="s">
        <v>33</v>
      </c>
      <c r="N76" s="57"/>
    </row>
    <row r="77" spans="1:14" ht="12">
      <c r="A77" s="64"/>
      <c r="B77" s="325"/>
      <c r="C77" s="74"/>
      <c r="D77" s="74"/>
      <c r="E77" s="80"/>
      <c r="F77" s="78"/>
      <c r="G77" s="76"/>
      <c r="H77" s="255">
        <f>SUM(H73:H76)</f>
        <v>5.4</v>
      </c>
      <c r="I77" s="255">
        <f>SUM(I73:I76)</f>
        <v>3.6</v>
      </c>
      <c r="J77" s="255">
        <f>SUM(J73:J76)</f>
        <v>0</v>
      </c>
      <c r="K77" s="255">
        <f>SUM(K73:K76)</f>
        <v>0</v>
      </c>
      <c r="L77" s="79"/>
      <c r="M77" s="60"/>
      <c r="N77" s="57"/>
    </row>
    <row r="78" spans="1:14" ht="12">
      <c r="A78" s="81"/>
      <c r="B78" s="326"/>
      <c r="C78" s="82"/>
      <c r="D78" s="82"/>
      <c r="E78" s="286">
        <f>SUM(H78:K78)</f>
        <v>5</v>
      </c>
      <c r="F78" s="83"/>
      <c r="G78" s="76"/>
      <c r="H78" s="313">
        <v>3</v>
      </c>
      <c r="I78" s="314">
        <v>2</v>
      </c>
      <c r="J78" s="314"/>
      <c r="K78" s="314"/>
      <c r="L78" s="84"/>
      <c r="M78" s="59" t="s">
        <v>34</v>
      </c>
      <c r="N78" s="57"/>
    </row>
    <row r="79" spans="1:14" ht="12">
      <c r="A79" s="64" t="s">
        <v>56</v>
      </c>
      <c r="B79" s="332" t="s">
        <v>157</v>
      </c>
      <c r="C79" s="74">
        <v>3</v>
      </c>
      <c r="D79" s="74"/>
      <c r="E79" s="251">
        <f>H83*$H$42+I83*$I$42+J83*$J$42+K83*$K$42</f>
        <v>108</v>
      </c>
      <c r="F79" s="75">
        <f>SUM(G79:G81)</f>
        <v>51</v>
      </c>
      <c r="G79" s="91">
        <f>SUMPRODUCT(H$42:K$42,H79:K79)-SUMPRODUCT(H$43:K$43,H79:K79)</f>
        <v>8.5</v>
      </c>
      <c r="H79" s="272"/>
      <c r="I79" s="272"/>
      <c r="J79" s="272">
        <v>0.5</v>
      </c>
      <c r="K79" s="272"/>
      <c r="L79" s="79" t="s">
        <v>155</v>
      </c>
      <c r="M79" s="59" t="s">
        <v>21</v>
      </c>
      <c r="N79" s="57" t="s">
        <v>32</v>
      </c>
    </row>
    <row r="80" spans="1:14" ht="12">
      <c r="A80" s="64"/>
      <c r="B80" s="325"/>
      <c r="C80" s="74"/>
      <c r="D80" s="74"/>
      <c r="E80" s="251"/>
      <c r="F80" s="78"/>
      <c r="G80" s="76">
        <f>SUMPRODUCT(H$42:K$42,H80:K80)-SUMPRODUCT(H$43:K$43,H80:K80)</f>
        <v>25.5</v>
      </c>
      <c r="H80" s="272"/>
      <c r="I80" s="272"/>
      <c r="J80" s="272">
        <v>1.5</v>
      </c>
      <c r="K80" s="272"/>
      <c r="L80" s="79"/>
      <c r="M80" s="59" t="s">
        <v>21</v>
      </c>
      <c r="N80" s="57"/>
    </row>
    <row r="81" spans="1:14" ht="12">
      <c r="A81" s="64"/>
      <c r="B81" s="325"/>
      <c r="C81" s="74"/>
      <c r="D81" s="74"/>
      <c r="E81" s="80"/>
      <c r="F81" s="78"/>
      <c r="G81" s="76">
        <f>SUMPRODUCT(H$42:K$42,H81:K81)-SUMPRODUCT(H$43:K$43,H81:K81)</f>
        <v>17</v>
      </c>
      <c r="H81" s="272"/>
      <c r="I81" s="272"/>
      <c r="J81" s="272">
        <v>1</v>
      </c>
      <c r="K81" s="272"/>
      <c r="L81" s="79"/>
      <c r="M81" s="59" t="s">
        <v>21</v>
      </c>
      <c r="N81" s="57"/>
    </row>
    <row r="82" spans="1:14" ht="12">
      <c r="A82" s="64"/>
      <c r="B82" s="325"/>
      <c r="C82" s="74"/>
      <c r="D82" s="74"/>
      <c r="E82" s="80"/>
      <c r="F82" s="78"/>
      <c r="G82" s="76">
        <f>SUMPRODUCT(H$42:K$42,H82:K82)-SUMPRODUCT(H$43:K$43,H82:K82)+SUMPRODUCT(H$43:K$43,H83:K83)</f>
        <v>57.00000000000001</v>
      </c>
      <c r="H82" s="312">
        <f>36*H84/H$42-SUM(H79:H81)</f>
        <v>0</v>
      </c>
      <c r="I82" s="312">
        <f>36*I84/I$42-SUM(I79:I81)</f>
        <v>0</v>
      </c>
      <c r="J82" s="312">
        <f>36*J84/J$42-SUM(J79:J81)</f>
        <v>2.4000000000000004</v>
      </c>
      <c r="K82" s="312">
        <f>36*K84/K$42-SUM(K79:K81)</f>
        <v>0</v>
      </c>
      <c r="L82" s="79"/>
      <c r="M82" s="59" t="s">
        <v>33</v>
      </c>
      <c r="N82" s="57"/>
    </row>
    <row r="83" spans="1:14" ht="12">
      <c r="A83" s="64"/>
      <c r="B83" s="325"/>
      <c r="C83" s="74"/>
      <c r="D83" s="74"/>
      <c r="E83" s="80"/>
      <c r="F83" s="78"/>
      <c r="G83" s="76"/>
      <c r="H83" s="255">
        <f>SUM(H79:H82)</f>
        <v>0</v>
      </c>
      <c r="I83" s="255">
        <f>SUM(I79:I82)</f>
        <v>0</v>
      </c>
      <c r="J83" s="255">
        <f>SUM(J79:J82)</f>
        <v>5.4</v>
      </c>
      <c r="K83" s="255">
        <f>SUM(K79:K82)</f>
        <v>0</v>
      </c>
      <c r="L83" s="79"/>
      <c r="M83" s="59"/>
      <c r="N83" s="57"/>
    </row>
    <row r="84" spans="1:14" ht="12">
      <c r="A84" s="81"/>
      <c r="B84" s="326"/>
      <c r="C84" s="82"/>
      <c r="D84" s="82"/>
      <c r="E84" s="286">
        <f>SUM(H84:K84)</f>
        <v>3</v>
      </c>
      <c r="F84" s="83"/>
      <c r="G84" s="76"/>
      <c r="H84" s="313"/>
      <c r="I84" s="314"/>
      <c r="J84" s="314">
        <v>3</v>
      </c>
      <c r="K84" s="314"/>
      <c r="L84" s="84"/>
      <c r="M84" s="59" t="s">
        <v>34</v>
      </c>
      <c r="N84" s="57"/>
    </row>
    <row r="85" spans="1:14" ht="12">
      <c r="A85" s="64" t="s">
        <v>145</v>
      </c>
      <c r="B85" s="332" t="s">
        <v>158</v>
      </c>
      <c r="C85" s="74">
        <v>1</v>
      </c>
      <c r="D85" s="74"/>
      <c r="E85" s="251">
        <f>H89*$H$42+I89*$I$42+J89*$J$42+K89*$K$42</f>
        <v>108</v>
      </c>
      <c r="F85" s="75">
        <f>SUM(G85:G87)</f>
        <v>42.5</v>
      </c>
      <c r="G85" s="91">
        <f>SUMPRODUCT(H$42:K$42,H85:K85)-SUMPRODUCT(H$43:K$43,H85:K85)</f>
        <v>8.5</v>
      </c>
      <c r="H85" s="272">
        <v>0.5</v>
      </c>
      <c r="I85" s="272"/>
      <c r="J85" s="272"/>
      <c r="K85" s="272"/>
      <c r="L85" s="79" t="s">
        <v>155</v>
      </c>
      <c r="M85" s="59" t="s">
        <v>21</v>
      </c>
      <c r="N85" s="57" t="s">
        <v>32</v>
      </c>
    </row>
    <row r="86" spans="1:14" ht="12">
      <c r="A86" s="64"/>
      <c r="B86" s="325"/>
      <c r="C86" s="74"/>
      <c r="D86" s="74"/>
      <c r="E86" s="251"/>
      <c r="F86" s="78"/>
      <c r="G86" s="76">
        <f>SUMPRODUCT(H$42:K$42,H86:K86)-SUMPRODUCT(H$43:K$43,H86:K86)</f>
        <v>25.5</v>
      </c>
      <c r="H86" s="272">
        <v>1.5</v>
      </c>
      <c r="I86" s="272"/>
      <c r="J86" s="272"/>
      <c r="K86" s="272"/>
      <c r="L86" s="79"/>
      <c r="M86" s="59" t="s">
        <v>21</v>
      </c>
      <c r="N86" s="57"/>
    </row>
    <row r="87" spans="1:18" ht="12">
      <c r="A87" s="64"/>
      <c r="B87" s="325"/>
      <c r="C87" s="74"/>
      <c r="D87" s="74"/>
      <c r="E87" s="80"/>
      <c r="F87" s="78"/>
      <c r="G87" s="76">
        <f>SUMPRODUCT(H$42:K$42,H87:K87)-SUMPRODUCT(H$43:K$43,H87:K87)</f>
        <v>8.5</v>
      </c>
      <c r="H87" s="272">
        <v>0.5</v>
      </c>
      <c r="I87" s="272"/>
      <c r="J87" s="272"/>
      <c r="K87" s="272"/>
      <c r="L87" s="79"/>
      <c r="M87" s="59" t="s">
        <v>21</v>
      </c>
      <c r="N87" s="57"/>
      <c r="R87" s="9"/>
    </row>
    <row r="88" spans="1:14" ht="12">
      <c r="A88" s="64"/>
      <c r="B88" s="325"/>
      <c r="C88" s="74"/>
      <c r="D88" s="74"/>
      <c r="E88" s="80"/>
      <c r="F88" s="78"/>
      <c r="G88" s="76">
        <f>SUMPRODUCT(H$42:K$42,H88:K88)-SUMPRODUCT(H$43:K$43,H88:K88)+SUMPRODUCT(H$43:K$43,H89:K89)</f>
        <v>65.5</v>
      </c>
      <c r="H88" s="312">
        <f>36*H90/H$42-SUM(H85:H87)</f>
        <v>2.9000000000000004</v>
      </c>
      <c r="I88" s="312">
        <f>36*I90/I$42-SUM(I85:I87)</f>
        <v>0</v>
      </c>
      <c r="J88" s="312">
        <f>36*J90/J$42-SUM(J85:J87)</f>
        <v>0</v>
      </c>
      <c r="K88" s="312">
        <f>36*K90/K$42-SUM(K85:K87)</f>
        <v>0</v>
      </c>
      <c r="L88" s="79"/>
      <c r="M88" s="59" t="s">
        <v>33</v>
      </c>
      <c r="N88" s="57"/>
    </row>
    <row r="89" spans="1:14" ht="12">
      <c r="A89" s="64"/>
      <c r="B89" s="325"/>
      <c r="C89" s="74"/>
      <c r="D89" s="74"/>
      <c r="E89" s="80"/>
      <c r="F89" s="78"/>
      <c r="G89" s="76"/>
      <c r="H89" s="255">
        <f>SUM(H85:H88)</f>
        <v>5.4</v>
      </c>
      <c r="I89" s="255">
        <f>SUM(I85:I88)</f>
        <v>0</v>
      </c>
      <c r="J89" s="255">
        <f>SUM(J85:J88)</f>
        <v>0</v>
      </c>
      <c r="K89" s="255">
        <f>SUM(K85:K88)</f>
        <v>0</v>
      </c>
      <c r="L89" s="79"/>
      <c r="M89" s="60"/>
      <c r="N89" s="57"/>
    </row>
    <row r="90" spans="1:14" ht="12">
      <c r="A90" s="81"/>
      <c r="B90" s="326"/>
      <c r="C90" s="82"/>
      <c r="D90" s="82"/>
      <c r="E90" s="286">
        <f>SUM(H90:K90)</f>
        <v>3</v>
      </c>
      <c r="F90" s="83"/>
      <c r="G90" s="76"/>
      <c r="H90" s="313">
        <v>3</v>
      </c>
      <c r="I90" s="314"/>
      <c r="J90" s="314"/>
      <c r="K90" s="314"/>
      <c r="L90" s="84"/>
      <c r="M90" s="59" t="s">
        <v>34</v>
      </c>
      <c r="N90" s="57"/>
    </row>
    <row r="91" spans="1:14" ht="12">
      <c r="A91" s="64" t="s">
        <v>95</v>
      </c>
      <c r="B91" s="332" t="s">
        <v>159</v>
      </c>
      <c r="C91" s="74"/>
      <c r="D91" s="74">
        <v>2</v>
      </c>
      <c r="E91" s="251">
        <f>H95*$H$42+I95*$I$42+J95*$J$42+K95*$K$42</f>
        <v>180</v>
      </c>
      <c r="F91" s="75">
        <f>SUM(G91:G93)</f>
        <v>76.5</v>
      </c>
      <c r="G91" s="91">
        <f>SUMPRODUCT(H$42:K$42,H91:K91)-SUMPRODUCT(H$43:K$43,H91:K91)</f>
        <v>17</v>
      </c>
      <c r="H91" s="272"/>
      <c r="I91" s="272">
        <v>0.5</v>
      </c>
      <c r="J91" s="272">
        <v>0.5</v>
      </c>
      <c r="K91" s="272"/>
      <c r="L91" s="79" t="s">
        <v>161</v>
      </c>
      <c r="M91" s="59" t="s">
        <v>21</v>
      </c>
      <c r="N91" s="57" t="s">
        <v>32</v>
      </c>
    </row>
    <row r="92" spans="1:14" ht="12">
      <c r="A92" s="64"/>
      <c r="B92" s="325"/>
      <c r="C92" s="74"/>
      <c r="D92" s="74">
        <v>3</v>
      </c>
      <c r="E92" s="251"/>
      <c r="F92" s="78"/>
      <c r="G92" s="76">
        <f>SUMPRODUCT(H$42:K$42,H92:K92)-SUMPRODUCT(H$43:K$43,H92:K92)</f>
        <v>42.5</v>
      </c>
      <c r="H92" s="272"/>
      <c r="I92" s="272">
        <v>1</v>
      </c>
      <c r="J92" s="272">
        <v>1.5</v>
      </c>
      <c r="K92" s="272"/>
      <c r="L92" s="79"/>
      <c r="M92" s="59" t="s">
        <v>21</v>
      </c>
      <c r="N92" s="57"/>
    </row>
    <row r="93" spans="1:18" ht="12">
      <c r="A93" s="64"/>
      <c r="B93" s="325"/>
      <c r="C93" s="74"/>
      <c r="D93" s="74"/>
      <c r="E93" s="80"/>
      <c r="F93" s="78"/>
      <c r="G93" s="76">
        <f>SUMPRODUCT(H$42:K$42,H93:K93)-SUMPRODUCT(H$43:K$43,H93:K93)</f>
        <v>17</v>
      </c>
      <c r="H93" s="272"/>
      <c r="I93" s="272">
        <v>0.5</v>
      </c>
      <c r="J93" s="272">
        <v>0.5</v>
      </c>
      <c r="K93" s="272"/>
      <c r="L93" s="79"/>
      <c r="M93" s="59" t="s">
        <v>21</v>
      </c>
      <c r="N93" s="57"/>
      <c r="R93" s="9"/>
    </row>
    <row r="94" spans="1:14" ht="12">
      <c r="A94" s="64"/>
      <c r="B94" s="325"/>
      <c r="C94" s="74"/>
      <c r="D94" s="74"/>
      <c r="E94" s="80"/>
      <c r="F94" s="78"/>
      <c r="G94" s="76">
        <f>SUMPRODUCT(H$42:K$42,H94:K94)-SUMPRODUCT(H$43:K$43,H94:K94)+SUMPRODUCT(H$43:K$43,H95:K95)</f>
        <v>103.5</v>
      </c>
      <c r="H94" s="312">
        <f>36*H96/H$42-SUM(H91:H93)</f>
        <v>0</v>
      </c>
      <c r="I94" s="312">
        <f>36*I96/I$42-SUM(I91:I93)</f>
        <v>1.6</v>
      </c>
      <c r="J94" s="312">
        <f>36*J96/J$42-SUM(J91:J93)</f>
        <v>2.9000000000000004</v>
      </c>
      <c r="K94" s="312">
        <f>36*K96/K$42-SUM(K91:K93)</f>
        <v>0</v>
      </c>
      <c r="L94" s="79"/>
      <c r="M94" s="59" t="s">
        <v>33</v>
      </c>
      <c r="N94" s="57"/>
    </row>
    <row r="95" spans="1:14" ht="12">
      <c r="A95" s="64"/>
      <c r="B95" s="325"/>
      <c r="C95" s="74"/>
      <c r="D95" s="74"/>
      <c r="E95" s="80"/>
      <c r="F95" s="78"/>
      <c r="G95" s="76"/>
      <c r="H95" s="255">
        <f>SUM(H91:H94)</f>
        <v>0</v>
      </c>
      <c r="I95" s="255">
        <f>SUM(I91:I94)</f>
        <v>3.6</v>
      </c>
      <c r="J95" s="255">
        <f>SUM(J91:J94)</f>
        <v>5.4</v>
      </c>
      <c r="K95" s="255">
        <f>SUM(K91:K94)</f>
        <v>0</v>
      </c>
      <c r="L95" s="79"/>
      <c r="M95" s="60"/>
      <c r="N95" s="57"/>
    </row>
    <row r="96" spans="1:14" ht="12">
      <c r="A96" s="81"/>
      <c r="B96" s="326"/>
      <c r="C96" s="82"/>
      <c r="D96" s="82"/>
      <c r="E96" s="286">
        <f>SUM(H96:K96)</f>
        <v>5</v>
      </c>
      <c r="F96" s="83"/>
      <c r="G96" s="76"/>
      <c r="H96" s="313"/>
      <c r="I96" s="314">
        <v>2</v>
      </c>
      <c r="J96" s="314">
        <v>3</v>
      </c>
      <c r="K96" s="314"/>
      <c r="L96" s="84"/>
      <c r="M96" s="59" t="s">
        <v>34</v>
      </c>
      <c r="N96" s="57"/>
    </row>
    <row r="97" spans="1:14" ht="12">
      <c r="A97" s="64" t="s">
        <v>57</v>
      </c>
      <c r="B97" s="332" t="s">
        <v>160</v>
      </c>
      <c r="C97" s="74"/>
      <c r="D97" s="74">
        <v>2</v>
      </c>
      <c r="E97" s="251">
        <f>H101*$H$42+I101*$I$42+J101*$J$42+K101*$K$42</f>
        <v>72</v>
      </c>
      <c r="F97" s="75">
        <f>SUM(G97:G99)</f>
        <v>34</v>
      </c>
      <c r="G97" s="91">
        <f>SUMPRODUCT(H$42:K$42,H97:K97)-SUMPRODUCT(H$43:K$43,H97:K97)</f>
        <v>8.5</v>
      </c>
      <c r="H97" s="272"/>
      <c r="I97" s="272">
        <v>0.5</v>
      </c>
      <c r="J97" s="272"/>
      <c r="K97" s="272"/>
      <c r="L97" s="79" t="s">
        <v>155</v>
      </c>
      <c r="M97" s="59" t="s">
        <v>21</v>
      </c>
      <c r="N97" s="57" t="s">
        <v>32</v>
      </c>
    </row>
    <row r="98" spans="1:14" ht="12">
      <c r="A98" s="64"/>
      <c r="B98" s="325"/>
      <c r="C98" s="74"/>
      <c r="D98" s="74"/>
      <c r="E98" s="251"/>
      <c r="F98" s="78"/>
      <c r="G98" s="76">
        <f>SUMPRODUCT(H$42:K$42,H98:K98)-SUMPRODUCT(H$43:K$43,H98:K98)</f>
        <v>17</v>
      </c>
      <c r="H98" s="272"/>
      <c r="I98" s="272">
        <v>1</v>
      </c>
      <c r="J98" s="272"/>
      <c r="K98" s="272"/>
      <c r="L98" s="79"/>
      <c r="M98" s="59" t="s">
        <v>21</v>
      </c>
      <c r="N98" s="57"/>
    </row>
    <row r="99" spans="1:18" ht="12">
      <c r="A99" s="64"/>
      <c r="B99" s="325"/>
      <c r="C99" s="74"/>
      <c r="D99" s="74"/>
      <c r="E99" s="80"/>
      <c r="F99" s="78"/>
      <c r="G99" s="76">
        <f>SUMPRODUCT(H$42:K$42,H99:K99)-SUMPRODUCT(H$43:K$43,H99:K99)</f>
        <v>8.5</v>
      </c>
      <c r="H99" s="272"/>
      <c r="I99" s="272">
        <v>0.5</v>
      </c>
      <c r="J99" s="272"/>
      <c r="K99" s="272"/>
      <c r="L99" s="79"/>
      <c r="M99" s="59" t="s">
        <v>21</v>
      </c>
      <c r="N99" s="57"/>
      <c r="R99" s="9"/>
    </row>
    <row r="100" spans="1:14" ht="12">
      <c r="A100" s="64"/>
      <c r="B100" s="325"/>
      <c r="C100" s="74"/>
      <c r="D100" s="74"/>
      <c r="E100" s="80"/>
      <c r="F100" s="78"/>
      <c r="G100" s="76">
        <f>SUMPRODUCT(H$42:K$42,H100:K100)-SUMPRODUCT(H$43:K$43,H100:K100)+SUMPRODUCT(H$43:K$43,H101:K101)</f>
        <v>38</v>
      </c>
      <c r="H100" s="312">
        <f>36*H102/H$42-SUM(H97:H99)</f>
        <v>0</v>
      </c>
      <c r="I100" s="312">
        <f>36*I102/I$42-SUM(I97:I99)</f>
        <v>1.6</v>
      </c>
      <c r="J100" s="312">
        <f>36*J102/J$42-SUM(J97:J99)</f>
        <v>0</v>
      </c>
      <c r="K100" s="312">
        <f>36*K102/K$42-SUM(K97:K99)</f>
        <v>0</v>
      </c>
      <c r="L100" s="79"/>
      <c r="M100" s="59" t="s">
        <v>33</v>
      </c>
      <c r="N100" s="57"/>
    </row>
    <row r="101" spans="1:14" ht="12">
      <c r="A101" s="64"/>
      <c r="B101" s="325"/>
      <c r="C101" s="74"/>
      <c r="D101" s="74"/>
      <c r="E101" s="80"/>
      <c r="F101" s="78"/>
      <c r="G101" s="76"/>
      <c r="H101" s="255">
        <f>SUM(H97:H100)</f>
        <v>0</v>
      </c>
      <c r="I101" s="255">
        <f>SUM(I97:I100)</f>
        <v>3.6</v>
      </c>
      <c r="J101" s="255">
        <f>SUM(J97:J100)</f>
        <v>0</v>
      </c>
      <c r="K101" s="255">
        <f>SUM(K97:K100)</f>
        <v>0</v>
      </c>
      <c r="L101" s="79"/>
      <c r="M101" s="60"/>
      <c r="N101" s="57"/>
    </row>
    <row r="102" spans="1:14" ht="12.75" thickBot="1">
      <c r="A102" s="81"/>
      <c r="B102" s="326"/>
      <c r="C102" s="82"/>
      <c r="D102" s="82"/>
      <c r="E102" s="286">
        <f>SUM(H102:K102)</f>
        <v>2</v>
      </c>
      <c r="F102" s="83"/>
      <c r="G102" s="76"/>
      <c r="H102" s="313"/>
      <c r="I102" s="314">
        <v>2</v>
      </c>
      <c r="J102" s="314"/>
      <c r="K102" s="314"/>
      <c r="L102" s="84"/>
      <c r="M102" s="59" t="s">
        <v>34</v>
      </c>
      <c r="N102" s="57"/>
    </row>
    <row r="103" spans="1:14" ht="12" hidden="1">
      <c r="A103" s="64" t="s">
        <v>58</v>
      </c>
      <c r="B103" s="332"/>
      <c r="C103" s="74"/>
      <c r="D103" s="74"/>
      <c r="E103" s="251">
        <f>H107*$H$42+I107*$I$42+J107*$J$42+K107*$K$42</f>
        <v>0</v>
      </c>
      <c r="F103" s="75">
        <f>SUM(G103:G105)</f>
        <v>0</v>
      </c>
      <c r="G103" s="91">
        <f>SUMPRODUCT(H$42:K$42,H103:K103)-SUMPRODUCT(H$43:K$43,H103:K103)</f>
        <v>0</v>
      </c>
      <c r="H103" s="272"/>
      <c r="I103" s="272"/>
      <c r="J103" s="272"/>
      <c r="K103" s="272"/>
      <c r="L103" s="79"/>
      <c r="M103" s="59" t="s">
        <v>21</v>
      </c>
      <c r="N103" s="57" t="s">
        <v>32</v>
      </c>
    </row>
    <row r="104" spans="1:14" ht="12" hidden="1">
      <c r="A104" s="64"/>
      <c r="B104" s="325"/>
      <c r="C104" s="74"/>
      <c r="D104" s="74"/>
      <c r="E104" s="251"/>
      <c r="F104" s="78"/>
      <c r="G104" s="76">
        <f>SUMPRODUCT(H$42:K$42,H104:K104)-SUMPRODUCT(H$43:K$43,H104:K104)</f>
        <v>0</v>
      </c>
      <c r="H104" s="272"/>
      <c r="I104" s="272"/>
      <c r="J104" s="272"/>
      <c r="K104" s="272"/>
      <c r="L104" s="79"/>
      <c r="M104" s="59" t="s">
        <v>21</v>
      </c>
      <c r="N104" s="57"/>
    </row>
    <row r="105" spans="1:18" ht="12" hidden="1">
      <c r="A105" s="64"/>
      <c r="B105" s="325"/>
      <c r="C105" s="74"/>
      <c r="D105" s="74"/>
      <c r="E105" s="80"/>
      <c r="F105" s="78"/>
      <c r="G105" s="76">
        <f>SUMPRODUCT(H$42:K$42,H105:K105)-SUMPRODUCT(H$43:K$43,H105:K105)</f>
        <v>0</v>
      </c>
      <c r="H105" s="272"/>
      <c r="I105" s="272"/>
      <c r="J105" s="272"/>
      <c r="K105" s="272"/>
      <c r="L105" s="79"/>
      <c r="M105" s="59" t="s">
        <v>21</v>
      </c>
      <c r="N105" s="57"/>
      <c r="R105" s="9"/>
    </row>
    <row r="106" spans="1:14" ht="12" hidden="1">
      <c r="A106" s="64"/>
      <c r="B106" s="325"/>
      <c r="C106" s="74"/>
      <c r="D106" s="74"/>
      <c r="E106" s="80"/>
      <c r="F106" s="78"/>
      <c r="G106" s="76">
        <f>SUMPRODUCT(H$42:K$42,H106:K106)-SUMPRODUCT(H$43:K$43,H106:K106)+SUMPRODUCT(H$43:K$43,H107:K107)</f>
        <v>0</v>
      </c>
      <c r="H106" s="312">
        <f>36*H108/H$42-SUM(H103:H105)</f>
        <v>0</v>
      </c>
      <c r="I106" s="312">
        <f>36*I108/I$42-SUM(I103:I105)</f>
        <v>0</v>
      </c>
      <c r="J106" s="312">
        <f>36*J108/J$42-SUM(J103:J105)</f>
        <v>0</v>
      </c>
      <c r="K106" s="312">
        <f>36*K108/K$42-SUM(K103:K105)</f>
        <v>0</v>
      </c>
      <c r="L106" s="79"/>
      <c r="M106" s="59" t="s">
        <v>33</v>
      </c>
      <c r="N106" s="57"/>
    </row>
    <row r="107" spans="1:14" ht="12" hidden="1">
      <c r="A107" s="64"/>
      <c r="B107" s="325"/>
      <c r="C107" s="74"/>
      <c r="D107" s="74"/>
      <c r="E107" s="80"/>
      <c r="F107" s="78"/>
      <c r="G107" s="76"/>
      <c r="H107" s="255">
        <f>SUM(H103:H106)</f>
        <v>0</v>
      </c>
      <c r="I107" s="255">
        <f>SUM(I103:I106)</f>
        <v>0</v>
      </c>
      <c r="J107" s="255">
        <f>SUM(J103:J106)</f>
        <v>0</v>
      </c>
      <c r="K107" s="255">
        <f>SUM(K103:K106)</f>
        <v>0</v>
      </c>
      <c r="L107" s="79"/>
      <c r="M107" s="60"/>
      <c r="N107" s="57"/>
    </row>
    <row r="108" spans="1:14" ht="12" hidden="1">
      <c r="A108" s="81"/>
      <c r="B108" s="326"/>
      <c r="C108" s="82"/>
      <c r="D108" s="82"/>
      <c r="E108" s="286">
        <f>SUM(H108:K108)</f>
        <v>0</v>
      </c>
      <c r="F108" s="83"/>
      <c r="G108" s="76"/>
      <c r="H108" s="313"/>
      <c r="I108" s="314"/>
      <c r="J108" s="314"/>
      <c r="K108" s="314"/>
      <c r="L108" s="84"/>
      <c r="M108" s="59" t="s">
        <v>34</v>
      </c>
      <c r="N108" s="57"/>
    </row>
    <row r="109" spans="1:14" ht="12" hidden="1">
      <c r="A109" s="64" t="s">
        <v>59</v>
      </c>
      <c r="B109" s="332"/>
      <c r="C109" s="74"/>
      <c r="D109" s="74"/>
      <c r="E109" s="251">
        <f>H113*$H$42+I113*$I$42+J113*$J$42+K113*$K$42</f>
        <v>0</v>
      </c>
      <c r="F109" s="75">
        <f>SUM(G109:G111)</f>
        <v>0</v>
      </c>
      <c r="G109" s="91">
        <f>SUMPRODUCT(H$42:K$42,H109:K109)-SUMPRODUCT(H$43:K$43,H109:K109)</f>
        <v>0</v>
      </c>
      <c r="H109" s="272"/>
      <c r="I109" s="272"/>
      <c r="J109" s="272"/>
      <c r="K109" s="272"/>
      <c r="L109" s="79"/>
      <c r="M109" s="59" t="s">
        <v>21</v>
      </c>
      <c r="N109" s="57" t="s">
        <v>32</v>
      </c>
    </row>
    <row r="110" spans="1:14" ht="12" hidden="1">
      <c r="A110" s="64"/>
      <c r="B110" s="325"/>
      <c r="C110" s="74"/>
      <c r="D110" s="74"/>
      <c r="E110" s="251"/>
      <c r="F110" s="78"/>
      <c r="G110" s="76">
        <f>SUMPRODUCT(H$42:K$42,H110:K110)-SUMPRODUCT(H$43:K$43,H110:K110)</f>
        <v>0</v>
      </c>
      <c r="H110" s="272"/>
      <c r="I110" s="272"/>
      <c r="J110" s="272"/>
      <c r="K110" s="272"/>
      <c r="L110" s="79"/>
      <c r="M110" s="59" t="s">
        <v>21</v>
      </c>
      <c r="N110" s="57"/>
    </row>
    <row r="111" spans="1:18" ht="12" hidden="1">
      <c r="A111" s="64"/>
      <c r="B111" s="325"/>
      <c r="C111" s="74"/>
      <c r="D111" s="74"/>
      <c r="E111" s="80"/>
      <c r="F111" s="78"/>
      <c r="G111" s="76">
        <f>SUMPRODUCT(H$42:K$42,H111:K111)-SUMPRODUCT(H$43:K$43,H111:K111)</f>
        <v>0</v>
      </c>
      <c r="H111" s="272"/>
      <c r="I111" s="272"/>
      <c r="J111" s="272"/>
      <c r="K111" s="272"/>
      <c r="L111" s="79"/>
      <c r="M111" s="59" t="s">
        <v>21</v>
      </c>
      <c r="N111" s="57"/>
      <c r="R111" s="9"/>
    </row>
    <row r="112" spans="1:14" ht="12" hidden="1">
      <c r="A112" s="64"/>
      <c r="B112" s="325"/>
      <c r="C112" s="74"/>
      <c r="D112" s="74"/>
      <c r="E112" s="80"/>
      <c r="F112" s="78"/>
      <c r="G112" s="76">
        <f>SUMPRODUCT(H$42:K$42,H112:K112)-SUMPRODUCT(H$43:K$43,H112:K112)+SUMPRODUCT(H$43:K$43,H113:K113)</f>
        <v>0</v>
      </c>
      <c r="H112" s="312">
        <f>36*H114/H$42-SUM(H109:H111)</f>
        <v>0</v>
      </c>
      <c r="I112" s="312">
        <f>36*I114/I$42-SUM(I109:I111)</f>
        <v>0</v>
      </c>
      <c r="J112" s="312">
        <f>36*J114/J$42-SUM(J109:J111)</f>
        <v>0</v>
      </c>
      <c r="K112" s="312">
        <f>36*K114/K$42-SUM(K109:K111)</f>
        <v>0</v>
      </c>
      <c r="L112" s="79"/>
      <c r="M112" s="59" t="s">
        <v>33</v>
      </c>
      <c r="N112" s="57"/>
    </row>
    <row r="113" spans="1:14" ht="12" hidden="1">
      <c r="A113" s="64"/>
      <c r="B113" s="325"/>
      <c r="C113" s="74"/>
      <c r="D113" s="74"/>
      <c r="E113" s="80"/>
      <c r="F113" s="78"/>
      <c r="G113" s="76"/>
      <c r="H113" s="255">
        <f>SUM(H109:H112)</f>
        <v>0</v>
      </c>
      <c r="I113" s="255">
        <f>SUM(I109:I112)</f>
        <v>0</v>
      </c>
      <c r="J113" s="255">
        <f>SUM(J109:J112)</f>
        <v>0</v>
      </c>
      <c r="K113" s="255">
        <f>SUM(K109:K112)</f>
        <v>0</v>
      </c>
      <c r="L113" s="79"/>
      <c r="M113" s="60"/>
      <c r="N113" s="57"/>
    </row>
    <row r="114" spans="1:14" ht="12" hidden="1">
      <c r="A114" s="81"/>
      <c r="B114" s="326"/>
      <c r="C114" s="82"/>
      <c r="D114" s="82"/>
      <c r="E114" s="286">
        <f>SUM(H114:K114)</f>
        <v>0</v>
      </c>
      <c r="F114" s="83"/>
      <c r="G114" s="76"/>
      <c r="H114" s="313"/>
      <c r="I114" s="314"/>
      <c r="J114" s="314"/>
      <c r="K114" s="314"/>
      <c r="L114" s="84"/>
      <c r="M114" s="59" t="s">
        <v>34</v>
      </c>
      <c r="N114" s="57"/>
    </row>
    <row r="115" spans="1:14" ht="12" hidden="1">
      <c r="A115" s="64" t="s">
        <v>60</v>
      </c>
      <c r="B115" s="332"/>
      <c r="C115" s="74"/>
      <c r="D115" s="74"/>
      <c r="E115" s="251">
        <f>H119*$H$42+I119*$I$42+J119*$J$42+K119*$K$42</f>
        <v>0</v>
      </c>
      <c r="F115" s="75">
        <f>SUM(G115:G117)</f>
        <v>0</v>
      </c>
      <c r="G115" s="91">
        <f>SUMPRODUCT(H$42:K$42,H115:K115)-SUMPRODUCT(H$43:K$43,H115:K115)</f>
        <v>0</v>
      </c>
      <c r="H115" s="272"/>
      <c r="I115" s="272"/>
      <c r="J115" s="272"/>
      <c r="K115" s="272"/>
      <c r="L115" s="79"/>
      <c r="M115" s="59" t="s">
        <v>21</v>
      </c>
      <c r="N115" s="57" t="s">
        <v>32</v>
      </c>
    </row>
    <row r="116" spans="1:14" ht="12" hidden="1">
      <c r="A116" s="64"/>
      <c r="B116" s="325"/>
      <c r="C116" s="74"/>
      <c r="D116" s="74"/>
      <c r="E116" s="251"/>
      <c r="F116" s="78"/>
      <c r="G116" s="76">
        <f>SUMPRODUCT(H$42:K$42,H116:K116)-SUMPRODUCT(H$43:K$43,H116:K116)</f>
        <v>0</v>
      </c>
      <c r="H116" s="272"/>
      <c r="I116" s="272"/>
      <c r="J116" s="272"/>
      <c r="K116" s="272"/>
      <c r="L116" s="79"/>
      <c r="M116" s="59" t="s">
        <v>21</v>
      </c>
      <c r="N116" s="57"/>
    </row>
    <row r="117" spans="1:18" ht="12" hidden="1">
      <c r="A117" s="64"/>
      <c r="B117" s="325"/>
      <c r="C117" s="74"/>
      <c r="D117" s="74"/>
      <c r="E117" s="80"/>
      <c r="F117" s="78"/>
      <c r="G117" s="76">
        <f>SUMPRODUCT(H$42:K$42,H117:K117)-SUMPRODUCT(H$43:K$43,H117:K117)</f>
        <v>0</v>
      </c>
      <c r="H117" s="272"/>
      <c r="I117" s="272"/>
      <c r="J117" s="272"/>
      <c r="K117" s="272"/>
      <c r="L117" s="79"/>
      <c r="M117" s="59" t="s">
        <v>21</v>
      </c>
      <c r="N117" s="57"/>
      <c r="R117" s="9"/>
    </row>
    <row r="118" spans="1:14" ht="12" hidden="1">
      <c r="A118" s="64"/>
      <c r="B118" s="325"/>
      <c r="C118" s="74"/>
      <c r="D118" s="74"/>
      <c r="E118" s="80"/>
      <c r="F118" s="78"/>
      <c r="G118" s="76">
        <f>SUMPRODUCT(H$42:K$42,H118:K118)-SUMPRODUCT(H$43:K$43,H118:K118)+SUMPRODUCT(H$43:K$43,H119:K119)</f>
        <v>0</v>
      </c>
      <c r="H118" s="312">
        <f>36*H120/H$42-SUM(H115:H117)</f>
        <v>0</v>
      </c>
      <c r="I118" s="312">
        <f>36*I120/I$42-SUM(I115:I117)</f>
        <v>0</v>
      </c>
      <c r="J118" s="312">
        <f>36*J120/J$42-SUM(J115:J117)</f>
        <v>0</v>
      </c>
      <c r="K118" s="312">
        <f>36*K120/K$42-SUM(K115:K117)</f>
        <v>0</v>
      </c>
      <c r="L118" s="79"/>
      <c r="M118" s="59" t="s">
        <v>33</v>
      </c>
      <c r="N118" s="57"/>
    </row>
    <row r="119" spans="1:14" ht="12" hidden="1">
      <c r="A119" s="64"/>
      <c r="B119" s="325"/>
      <c r="C119" s="74"/>
      <c r="D119" s="74"/>
      <c r="E119" s="80"/>
      <c r="F119" s="78"/>
      <c r="G119" s="76"/>
      <c r="H119" s="255">
        <f>SUM(H115:H118)</f>
        <v>0</v>
      </c>
      <c r="I119" s="255">
        <f>SUM(I115:I118)</f>
        <v>0</v>
      </c>
      <c r="J119" s="255">
        <f>SUM(J115:J118)</f>
        <v>0</v>
      </c>
      <c r="K119" s="255">
        <f>SUM(K115:K118)</f>
        <v>0</v>
      </c>
      <c r="L119" s="79"/>
      <c r="M119" s="60"/>
      <c r="N119" s="57"/>
    </row>
    <row r="120" spans="1:14" ht="12" hidden="1">
      <c r="A120" s="81"/>
      <c r="B120" s="326"/>
      <c r="C120" s="82"/>
      <c r="D120" s="82"/>
      <c r="E120" s="286">
        <f>SUM(H120:K120)</f>
        <v>0</v>
      </c>
      <c r="F120" s="83"/>
      <c r="G120" s="76"/>
      <c r="H120" s="313"/>
      <c r="I120" s="314"/>
      <c r="J120" s="314"/>
      <c r="K120" s="314"/>
      <c r="L120" s="84"/>
      <c r="M120" s="59" t="s">
        <v>34</v>
      </c>
      <c r="N120" s="57"/>
    </row>
    <row r="121" spans="1:14" ht="12" hidden="1">
      <c r="A121" s="64" t="s">
        <v>61</v>
      </c>
      <c r="B121" s="332"/>
      <c r="C121" s="74"/>
      <c r="D121" s="74"/>
      <c r="E121" s="251">
        <f>H125*$H$42+I125*$I$42+J125*$J$42+K125*$K$42</f>
        <v>0</v>
      </c>
      <c r="F121" s="75">
        <f>SUM(G121:G123)</f>
        <v>0</v>
      </c>
      <c r="G121" s="91">
        <f>SUMPRODUCT(H$42:K$42,H121:K121)-SUMPRODUCT(H$43:K$43,H121:K121)</f>
        <v>0</v>
      </c>
      <c r="H121" s="272"/>
      <c r="I121" s="272"/>
      <c r="J121" s="272"/>
      <c r="K121" s="272"/>
      <c r="L121" s="79"/>
      <c r="M121" s="59" t="s">
        <v>21</v>
      </c>
      <c r="N121" s="57" t="s">
        <v>32</v>
      </c>
    </row>
    <row r="122" spans="1:14" ht="12" hidden="1">
      <c r="A122" s="64"/>
      <c r="B122" s="325"/>
      <c r="C122" s="74"/>
      <c r="D122" s="74"/>
      <c r="E122" s="251"/>
      <c r="F122" s="78"/>
      <c r="G122" s="76">
        <f>SUMPRODUCT(H$42:K$42,H122:K122)-SUMPRODUCT(H$43:K$43,H122:K122)</f>
        <v>0</v>
      </c>
      <c r="H122" s="272"/>
      <c r="I122" s="272"/>
      <c r="J122" s="272"/>
      <c r="K122" s="272"/>
      <c r="L122" s="79"/>
      <c r="M122" s="59" t="s">
        <v>21</v>
      </c>
      <c r="N122" s="57"/>
    </row>
    <row r="123" spans="1:18" ht="12" hidden="1">
      <c r="A123" s="64"/>
      <c r="B123" s="325"/>
      <c r="C123" s="74"/>
      <c r="D123" s="74"/>
      <c r="E123" s="80"/>
      <c r="F123" s="78"/>
      <c r="G123" s="76">
        <f>SUMPRODUCT(H$42:K$42,H123:K123)-SUMPRODUCT(H$43:K$43,H123:K123)</f>
        <v>0</v>
      </c>
      <c r="H123" s="272"/>
      <c r="I123" s="272"/>
      <c r="J123" s="272"/>
      <c r="K123" s="272"/>
      <c r="L123" s="79"/>
      <c r="M123" s="59" t="s">
        <v>21</v>
      </c>
      <c r="N123" s="57"/>
      <c r="R123" s="9"/>
    </row>
    <row r="124" spans="1:14" ht="12" hidden="1">
      <c r="A124" s="64"/>
      <c r="B124" s="325"/>
      <c r="C124" s="74"/>
      <c r="D124" s="74"/>
      <c r="E124" s="80"/>
      <c r="F124" s="78"/>
      <c r="G124" s="76">
        <f>SUMPRODUCT(H$42:K$42,H124:K124)-SUMPRODUCT(H$43:K$43,H124:K124)+SUMPRODUCT(H$43:K$43,H125:K125)</f>
        <v>0</v>
      </c>
      <c r="H124" s="312">
        <f>36*H126/H$42-SUM(H121:H123)</f>
        <v>0</v>
      </c>
      <c r="I124" s="312">
        <f>36*I126/I$42-SUM(I121:I123)</f>
        <v>0</v>
      </c>
      <c r="J124" s="312">
        <f>36*J126/J$42-SUM(J121:J123)</f>
        <v>0</v>
      </c>
      <c r="K124" s="312">
        <f>36*K126/K$42-SUM(K121:K123)</f>
        <v>0</v>
      </c>
      <c r="L124" s="79"/>
      <c r="M124" s="59" t="s">
        <v>33</v>
      </c>
      <c r="N124" s="57"/>
    </row>
    <row r="125" spans="1:14" ht="12" hidden="1">
      <c r="A125" s="64"/>
      <c r="B125" s="325"/>
      <c r="C125" s="74"/>
      <c r="D125" s="74"/>
      <c r="E125" s="80"/>
      <c r="F125" s="78"/>
      <c r="G125" s="76"/>
      <c r="H125" s="255">
        <f>SUM(H121:H124)</f>
        <v>0</v>
      </c>
      <c r="I125" s="255">
        <f>SUM(I121:I124)</f>
        <v>0</v>
      </c>
      <c r="J125" s="255">
        <f>SUM(J121:J124)</f>
        <v>0</v>
      </c>
      <c r="K125" s="255">
        <f>SUM(K121:K124)</f>
        <v>0</v>
      </c>
      <c r="L125" s="79"/>
      <c r="M125" s="60"/>
      <c r="N125" s="57"/>
    </row>
    <row r="126" spans="1:14" ht="12.75" hidden="1" thickBot="1">
      <c r="A126" s="99"/>
      <c r="B126" s="326"/>
      <c r="C126" s="155"/>
      <c r="D126" s="155"/>
      <c r="E126" s="286">
        <f>SUM(H126:K126)</f>
        <v>0</v>
      </c>
      <c r="F126" s="102"/>
      <c r="G126" s="252"/>
      <c r="H126" s="313"/>
      <c r="I126" s="314"/>
      <c r="J126" s="314"/>
      <c r="K126" s="314"/>
      <c r="L126" s="84"/>
      <c r="M126" s="59" t="s">
        <v>34</v>
      </c>
      <c r="N126" s="57"/>
    </row>
    <row r="127" spans="1:14" ht="12">
      <c r="A127" s="127"/>
      <c r="B127" s="128" t="s">
        <v>28</v>
      </c>
      <c r="C127" s="129"/>
      <c r="D127" s="130"/>
      <c r="E127" s="140">
        <f>SUMIF(N73:N126,"t",E73:E126)</f>
        <v>648</v>
      </c>
      <c r="F127" s="90">
        <f>SUM(F73:F126)</f>
        <v>263.5</v>
      </c>
      <c r="G127" s="91"/>
      <c r="H127" s="273"/>
      <c r="I127" s="273"/>
      <c r="J127" s="273"/>
      <c r="K127" s="273"/>
      <c r="L127" s="132"/>
      <c r="M127" s="59" t="s">
        <v>22</v>
      </c>
      <c r="N127" s="57"/>
    </row>
    <row r="128" spans="1:14" ht="12.75" thickBot="1">
      <c r="A128" s="133"/>
      <c r="B128" s="134" t="s">
        <v>41</v>
      </c>
      <c r="C128" s="202"/>
      <c r="D128" s="136"/>
      <c r="E128" s="93">
        <f>SUMIF(M73:M126,"a",E73:E126)</f>
        <v>18</v>
      </c>
      <c r="F128" s="203"/>
      <c r="G128" s="204"/>
      <c r="H128" s="274"/>
      <c r="I128" s="275"/>
      <c r="J128" s="275"/>
      <c r="K128" s="275"/>
      <c r="L128" s="139"/>
      <c r="M128" s="59"/>
      <c r="N128" s="57"/>
    </row>
    <row r="129" spans="1:14" ht="12">
      <c r="A129" s="95"/>
      <c r="B129" s="96"/>
      <c r="C129" s="67"/>
      <c r="D129" s="67"/>
      <c r="E129" s="100"/>
      <c r="F129" s="100"/>
      <c r="G129" s="101"/>
      <c r="H129" s="97"/>
      <c r="I129" s="97"/>
      <c r="J129" s="97"/>
      <c r="K129" s="97"/>
      <c r="L129" s="65"/>
      <c r="M129" s="59"/>
      <c r="N129" s="57"/>
    </row>
    <row r="130" spans="1:14" ht="13.5" customHeight="1" thickBot="1">
      <c r="A130" s="333" t="s">
        <v>114</v>
      </c>
      <c r="B130" s="334"/>
      <c r="C130" s="334"/>
      <c r="D130" s="334"/>
      <c r="E130" s="334"/>
      <c r="F130" s="334"/>
      <c r="G130" s="334"/>
      <c r="H130" s="334"/>
      <c r="I130" s="334"/>
      <c r="J130" s="334"/>
      <c r="K130" s="334"/>
      <c r="L130" s="335"/>
      <c r="M130" s="59"/>
      <c r="N130" s="57"/>
    </row>
    <row r="131" spans="1:14" ht="12">
      <c r="A131" s="64" t="s">
        <v>97</v>
      </c>
      <c r="B131" s="369" t="s">
        <v>162</v>
      </c>
      <c r="C131" s="74">
        <v>2</v>
      </c>
      <c r="D131" s="74"/>
      <c r="E131" s="251">
        <f>H135*$H$42+I135*$I$42+J135*$J$42+K135*$K$42</f>
        <v>252</v>
      </c>
      <c r="F131" s="75">
        <f>SUM(G131:G133)</f>
        <v>102</v>
      </c>
      <c r="G131" s="91">
        <f>SUMPRODUCT(H$42:K$42,H131:K131)-SUMPRODUCT(H$43:K$43,H131:K131)</f>
        <v>34</v>
      </c>
      <c r="H131" s="272"/>
      <c r="I131" s="272">
        <v>1</v>
      </c>
      <c r="J131" s="272">
        <v>1</v>
      </c>
      <c r="K131" s="272"/>
      <c r="L131" s="77" t="s">
        <v>155</v>
      </c>
      <c r="M131" s="59" t="s">
        <v>21</v>
      </c>
      <c r="N131" s="57" t="s">
        <v>32</v>
      </c>
    </row>
    <row r="132" spans="1:14" ht="12">
      <c r="A132" s="64"/>
      <c r="B132" s="325"/>
      <c r="C132" s="74">
        <v>3</v>
      </c>
      <c r="D132" s="74"/>
      <c r="E132" s="251"/>
      <c r="F132" s="78"/>
      <c r="G132" s="76">
        <f>SUMPRODUCT(H$42:K$42,H132:K132)-SUMPRODUCT(H$43:K$43,H132:K132)</f>
        <v>34</v>
      </c>
      <c r="H132" s="272"/>
      <c r="I132" s="272">
        <v>1</v>
      </c>
      <c r="J132" s="272">
        <v>1</v>
      </c>
      <c r="K132" s="272"/>
      <c r="L132" s="79"/>
      <c r="M132" s="59" t="s">
        <v>21</v>
      </c>
      <c r="N132" s="57"/>
    </row>
    <row r="133" spans="1:14" ht="12">
      <c r="A133" s="64"/>
      <c r="B133" s="325"/>
      <c r="C133" s="74"/>
      <c r="D133" s="74"/>
      <c r="E133" s="80"/>
      <c r="F133" s="78"/>
      <c r="G133" s="76">
        <f>SUMPRODUCT(H$42:K$42,H133:K133)-SUMPRODUCT(H$43:K$43,H133:K133)</f>
        <v>34</v>
      </c>
      <c r="H133" s="272"/>
      <c r="I133" s="272">
        <v>0.5</v>
      </c>
      <c r="J133" s="272">
        <v>1.5</v>
      </c>
      <c r="K133" s="272"/>
      <c r="L133" s="79"/>
      <c r="M133" s="59" t="s">
        <v>21</v>
      </c>
      <c r="N133" s="57"/>
    </row>
    <row r="134" spans="1:14" ht="12">
      <c r="A134" s="64"/>
      <c r="B134" s="325"/>
      <c r="C134" s="74"/>
      <c r="D134" s="74"/>
      <c r="E134" s="80"/>
      <c r="F134" s="78"/>
      <c r="G134" s="76">
        <f>SUMPRODUCT(H$42:K$42,H134:K134)-SUMPRODUCT(H$43:K$43,H134:K134)+SUMPRODUCT(H$43:K$43,H135:K135)</f>
        <v>150</v>
      </c>
      <c r="H134" s="312">
        <f>36*H136/H$42-SUM(H131:H133)</f>
        <v>0</v>
      </c>
      <c r="I134" s="312">
        <f>36*I136/I$42-SUM(I131:I133)</f>
        <v>2.9000000000000004</v>
      </c>
      <c r="J134" s="312">
        <f>36*J136/J$42-SUM(J131:J133)</f>
        <v>3.7</v>
      </c>
      <c r="K134" s="312">
        <f>36*K136/K$42-SUM(K131:K133)</f>
        <v>0</v>
      </c>
      <c r="L134" s="79"/>
      <c r="M134" s="59" t="s">
        <v>33</v>
      </c>
      <c r="N134" s="57"/>
    </row>
    <row r="135" spans="1:14" ht="12">
      <c r="A135" s="64"/>
      <c r="B135" s="325"/>
      <c r="C135" s="74"/>
      <c r="D135" s="74"/>
      <c r="E135" s="80"/>
      <c r="F135" s="78"/>
      <c r="G135" s="76"/>
      <c r="H135" s="255">
        <f>SUM(H131:H134)</f>
        <v>0</v>
      </c>
      <c r="I135" s="255">
        <f>SUM(I131:I134)</f>
        <v>5.4</v>
      </c>
      <c r="J135" s="255">
        <f>SUM(J131:J134)</f>
        <v>7.2</v>
      </c>
      <c r="K135" s="255">
        <f>SUM(K131:K134)</f>
        <v>0</v>
      </c>
      <c r="L135" s="79"/>
      <c r="M135" s="59"/>
      <c r="N135" s="57"/>
    </row>
    <row r="136" spans="1:14" ht="12">
      <c r="A136" s="81"/>
      <c r="B136" s="326"/>
      <c r="C136" s="82"/>
      <c r="D136" s="82"/>
      <c r="E136" s="286">
        <f>SUM(H136:K136)</f>
        <v>7</v>
      </c>
      <c r="F136" s="83"/>
      <c r="G136" s="76"/>
      <c r="H136" s="313"/>
      <c r="I136" s="314">
        <v>3</v>
      </c>
      <c r="J136" s="314">
        <v>4</v>
      </c>
      <c r="K136" s="314"/>
      <c r="L136" s="84"/>
      <c r="M136" s="59" t="s">
        <v>34</v>
      </c>
      <c r="N136" s="57"/>
    </row>
    <row r="137" spans="1:14" ht="12">
      <c r="A137" s="64" t="s">
        <v>96</v>
      </c>
      <c r="B137" s="332" t="s">
        <v>163</v>
      </c>
      <c r="C137" s="74">
        <v>1</v>
      </c>
      <c r="D137" s="74"/>
      <c r="E137" s="251">
        <f>H141*$H$42+I141*$I$42+J141*$J$42+K141*$K$42</f>
        <v>108</v>
      </c>
      <c r="F137" s="75">
        <f>SUM(G137:G139)</f>
        <v>42.5</v>
      </c>
      <c r="G137" s="91">
        <f>SUMPRODUCT(H$42:K$42,H137:K137)-SUMPRODUCT(H$43:K$43,H137:K137)</f>
        <v>0</v>
      </c>
      <c r="H137" s="272">
        <v>0</v>
      </c>
      <c r="I137" s="272"/>
      <c r="J137" s="272"/>
      <c r="K137" s="272"/>
      <c r="L137" s="79" t="s">
        <v>155</v>
      </c>
      <c r="M137" s="59" t="s">
        <v>21</v>
      </c>
      <c r="N137" s="57" t="s">
        <v>32</v>
      </c>
    </row>
    <row r="138" spans="1:14" ht="12">
      <c r="A138" s="64"/>
      <c r="B138" s="325"/>
      <c r="C138" s="74"/>
      <c r="D138" s="74"/>
      <c r="E138" s="251"/>
      <c r="F138" s="78"/>
      <c r="G138" s="76">
        <f>SUMPRODUCT(H$42:K$42,H138:K138)-SUMPRODUCT(H$43:K$43,H138:K138)</f>
        <v>42.5</v>
      </c>
      <c r="H138" s="272">
        <v>2.5</v>
      </c>
      <c r="I138" s="272"/>
      <c r="J138" s="272"/>
      <c r="K138" s="272"/>
      <c r="L138" s="79"/>
      <c r="M138" s="59" t="s">
        <v>21</v>
      </c>
      <c r="N138" s="57"/>
    </row>
    <row r="139" spans="1:14" ht="12">
      <c r="A139" s="64"/>
      <c r="B139" s="325"/>
      <c r="C139" s="74"/>
      <c r="D139" s="74"/>
      <c r="E139" s="80"/>
      <c r="F139" s="78"/>
      <c r="G139" s="76">
        <f>SUMPRODUCT(H$42:K$42,H139:K139)-SUMPRODUCT(H$43:K$43,H139:K139)</f>
        <v>0</v>
      </c>
      <c r="H139" s="272">
        <v>0</v>
      </c>
      <c r="I139" s="272"/>
      <c r="J139" s="272"/>
      <c r="K139" s="272"/>
      <c r="L139" s="79"/>
      <c r="M139" s="59" t="s">
        <v>21</v>
      </c>
      <c r="N139" s="57"/>
    </row>
    <row r="140" spans="1:14" ht="12">
      <c r="A140" s="64"/>
      <c r="B140" s="325"/>
      <c r="C140" s="74"/>
      <c r="D140" s="74"/>
      <c r="E140" s="80"/>
      <c r="F140" s="78"/>
      <c r="G140" s="76">
        <f>SUMPRODUCT(H$42:K$42,H140:K140)-SUMPRODUCT(H$43:K$43,H140:K140)+SUMPRODUCT(H$43:K$43,H141:K141)</f>
        <v>65.5</v>
      </c>
      <c r="H140" s="312">
        <f>36*H142/H$42-SUM(H137:H139)</f>
        <v>2.9000000000000004</v>
      </c>
      <c r="I140" s="312">
        <f>36*I142/I$42-SUM(I137:I139)</f>
        <v>0</v>
      </c>
      <c r="J140" s="312">
        <f>36*J142/J$42-SUM(J137:J139)</f>
        <v>0</v>
      </c>
      <c r="K140" s="312">
        <f>36*K142/K$42-SUM(K137:K139)</f>
        <v>0</v>
      </c>
      <c r="L140" s="79"/>
      <c r="M140" s="59" t="s">
        <v>33</v>
      </c>
      <c r="N140" s="57"/>
    </row>
    <row r="141" spans="1:14" ht="12">
      <c r="A141" s="64"/>
      <c r="B141" s="325"/>
      <c r="C141" s="74"/>
      <c r="D141" s="74"/>
      <c r="E141" s="80"/>
      <c r="F141" s="78"/>
      <c r="G141" s="76"/>
      <c r="H141" s="255">
        <f>SUM(H137:H140)</f>
        <v>5.4</v>
      </c>
      <c r="I141" s="255">
        <f>SUM(I137:I140)</f>
        <v>0</v>
      </c>
      <c r="J141" s="255">
        <f>SUM(J137:J140)</f>
        <v>0</v>
      </c>
      <c r="K141" s="255">
        <f>SUM(K137:K140)</f>
        <v>0</v>
      </c>
      <c r="L141" s="79"/>
      <c r="M141" s="59"/>
      <c r="N141" s="57"/>
    </row>
    <row r="142" spans="1:14" ht="12">
      <c r="A142" s="81"/>
      <c r="B142" s="326"/>
      <c r="C142" s="82"/>
      <c r="D142" s="82"/>
      <c r="E142" s="286">
        <f>SUM(H142:K142)</f>
        <v>3</v>
      </c>
      <c r="F142" s="83"/>
      <c r="G142" s="76"/>
      <c r="H142" s="313">
        <v>3</v>
      </c>
      <c r="I142" s="314"/>
      <c r="J142" s="314"/>
      <c r="K142" s="314"/>
      <c r="L142" s="84"/>
      <c r="M142" s="59" t="s">
        <v>34</v>
      </c>
      <c r="N142" s="57"/>
    </row>
    <row r="143" spans="1:14" ht="12">
      <c r="A143" s="64" t="s">
        <v>98</v>
      </c>
      <c r="B143" s="332" t="s">
        <v>164</v>
      </c>
      <c r="C143" s="74">
        <v>2</v>
      </c>
      <c r="D143" s="74"/>
      <c r="E143" s="251">
        <f>H147*$H$42+I147*$I$42+J147*$J$42+K147*$K$42</f>
        <v>108</v>
      </c>
      <c r="F143" s="75">
        <f>SUM(G143:G145)</f>
        <v>51</v>
      </c>
      <c r="G143" s="91">
        <f>SUMPRODUCT(H$42:K$42,H143:K143)-SUMPRODUCT(H$43:K$43,H143:K143)</f>
        <v>8.5</v>
      </c>
      <c r="H143" s="272"/>
      <c r="I143" s="272">
        <v>0.5</v>
      </c>
      <c r="J143" s="272"/>
      <c r="K143" s="272"/>
      <c r="L143" s="79" t="s">
        <v>155</v>
      </c>
      <c r="M143" s="59" t="s">
        <v>21</v>
      </c>
      <c r="N143" s="57" t="s">
        <v>32</v>
      </c>
    </row>
    <row r="144" spans="1:14" ht="12">
      <c r="A144" s="64"/>
      <c r="B144" s="325"/>
      <c r="C144" s="74"/>
      <c r="D144" s="74"/>
      <c r="E144" s="251"/>
      <c r="F144" s="78"/>
      <c r="G144" s="76">
        <f>SUMPRODUCT(H$42:K$42,H144:K144)-SUMPRODUCT(H$43:K$43,H144:K144)</f>
        <v>42.5</v>
      </c>
      <c r="H144" s="272"/>
      <c r="I144" s="272">
        <v>2.5</v>
      </c>
      <c r="J144" s="272"/>
      <c r="K144" s="272"/>
      <c r="L144" s="79"/>
      <c r="M144" s="59" t="s">
        <v>21</v>
      </c>
      <c r="N144" s="57"/>
    </row>
    <row r="145" spans="1:14" ht="12">
      <c r="A145" s="64"/>
      <c r="B145" s="325"/>
      <c r="C145" s="74"/>
      <c r="D145" s="74"/>
      <c r="E145" s="80"/>
      <c r="F145" s="78"/>
      <c r="G145" s="76">
        <f>SUMPRODUCT(H$42:K$42,H145:K145)-SUMPRODUCT(H$43:K$43,H145:K145)</f>
        <v>0</v>
      </c>
      <c r="H145" s="272"/>
      <c r="I145" s="272">
        <v>0</v>
      </c>
      <c r="J145" s="272"/>
      <c r="K145" s="272"/>
      <c r="L145" s="79"/>
      <c r="M145" s="59" t="s">
        <v>21</v>
      </c>
      <c r="N145" s="57"/>
    </row>
    <row r="146" spans="1:14" ht="12">
      <c r="A146" s="64"/>
      <c r="B146" s="325"/>
      <c r="C146" s="74"/>
      <c r="D146" s="74"/>
      <c r="E146" s="80"/>
      <c r="F146" s="78"/>
      <c r="G146" s="76">
        <f>SUMPRODUCT(H$42:K$42,H146:K146)-SUMPRODUCT(H$43:K$43,H146:K146)+SUMPRODUCT(H$43:K$43,H147:K147)</f>
        <v>57.00000000000001</v>
      </c>
      <c r="H146" s="312">
        <f>36*H148/H$42-SUM(H143:H145)</f>
        <v>0</v>
      </c>
      <c r="I146" s="312">
        <f>36*I148/I$42-SUM(I143:I145)</f>
        <v>2.4000000000000004</v>
      </c>
      <c r="J146" s="312">
        <f>36*J148/J$42-SUM(J143:J145)</f>
        <v>0</v>
      </c>
      <c r="K146" s="312">
        <f>36*K148/K$42-SUM(K143:K145)</f>
        <v>0</v>
      </c>
      <c r="L146" s="79"/>
      <c r="M146" s="59" t="s">
        <v>33</v>
      </c>
      <c r="N146" s="57"/>
    </row>
    <row r="147" spans="1:14" ht="12">
      <c r="A147" s="64"/>
      <c r="B147" s="325"/>
      <c r="C147" s="74"/>
      <c r="D147" s="74"/>
      <c r="E147" s="80"/>
      <c r="F147" s="78"/>
      <c r="G147" s="76"/>
      <c r="H147" s="255">
        <f>SUM(H143:H146)</f>
        <v>0</v>
      </c>
      <c r="I147" s="255">
        <f>SUM(I143:I146)</f>
        <v>5.4</v>
      </c>
      <c r="J147" s="255">
        <f>SUM(J143:J146)</f>
        <v>0</v>
      </c>
      <c r="K147" s="255">
        <f>SUM(K143:K146)</f>
        <v>0</v>
      </c>
      <c r="L147" s="79"/>
      <c r="M147" s="59"/>
      <c r="N147" s="57"/>
    </row>
    <row r="148" spans="1:14" ht="12">
      <c r="A148" s="81"/>
      <c r="B148" s="326"/>
      <c r="C148" s="82"/>
      <c r="D148" s="82"/>
      <c r="E148" s="286">
        <f>SUM(H148:K148)</f>
        <v>3</v>
      </c>
      <c r="F148" s="83"/>
      <c r="G148" s="76"/>
      <c r="H148" s="313"/>
      <c r="I148" s="314">
        <v>3</v>
      </c>
      <c r="J148" s="314"/>
      <c r="K148" s="314"/>
      <c r="L148" s="84"/>
      <c r="M148" s="59" t="s">
        <v>34</v>
      </c>
      <c r="N148" s="57"/>
    </row>
    <row r="149" spans="1:14" ht="12">
      <c r="A149" s="64" t="s">
        <v>146</v>
      </c>
      <c r="B149" s="332" t="s">
        <v>165</v>
      </c>
      <c r="C149" s="74">
        <v>2</v>
      </c>
      <c r="D149" s="74">
        <v>1</v>
      </c>
      <c r="E149" s="251">
        <f>H153*$H$42+I153*$I$42+J153*$J$42+K153*$K$42</f>
        <v>180</v>
      </c>
      <c r="F149" s="75">
        <f>SUM(G149:G151)</f>
        <v>68</v>
      </c>
      <c r="G149" s="91">
        <f>SUMPRODUCT(H$42:K$42,H149:K149)-SUMPRODUCT(H$43:K$43,H149:K149)</f>
        <v>0</v>
      </c>
      <c r="H149" s="272">
        <v>0</v>
      </c>
      <c r="I149" s="272">
        <v>0</v>
      </c>
      <c r="J149" s="272"/>
      <c r="K149" s="272"/>
      <c r="L149" s="79" t="s">
        <v>155</v>
      </c>
      <c r="M149" s="59" t="s">
        <v>21</v>
      </c>
      <c r="N149" s="57" t="s">
        <v>32</v>
      </c>
    </row>
    <row r="150" spans="1:14" ht="12">
      <c r="A150" s="64"/>
      <c r="B150" s="325"/>
      <c r="C150" s="74"/>
      <c r="D150" s="74"/>
      <c r="E150" s="251"/>
      <c r="F150" s="78"/>
      <c r="G150" s="76">
        <f>SUMPRODUCT(H$42:K$42,H150:K150)-SUMPRODUCT(H$43:K$43,H150:K150)</f>
        <v>42.5</v>
      </c>
      <c r="H150" s="272">
        <v>1</v>
      </c>
      <c r="I150" s="272">
        <v>1.5</v>
      </c>
      <c r="J150" s="272"/>
      <c r="K150" s="272"/>
      <c r="L150" s="79"/>
      <c r="M150" s="59" t="s">
        <v>21</v>
      </c>
      <c r="N150" s="57"/>
    </row>
    <row r="151" spans="1:14" ht="12">
      <c r="A151" s="64"/>
      <c r="B151" s="325"/>
      <c r="C151" s="74"/>
      <c r="D151" s="74"/>
      <c r="E151" s="80"/>
      <c r="F151" s="78"/>
      <c r="G151" s="76">
        <f>SUMPRODUCT(H$42:K$42,H151:K151)-SUMPRODUCT(H$43:K$43,H151:K151)</f>
        <v>25.5</v>
      </c>
      <c r="H151" s="272">
        <v>0.5</v>
      </c>
      <c r="I151" s="272">
        <v>1</v>
      </c>
      <c r="J151" s="272"/>
      <c r="K151" s="272"/>
      <c r="L151" s="79"/>
      <c r="M151" s="59" t="s">
        <v>21</v>
      </c>
      <c r="N151" s="57"/>
    </row>
    <row r="152" spans="1:14" ht="12">
      <c r="A152" s="64"/>
      <c r="B152" s="325"/>
      <c r="C152" s="74"/>
      <c r="D152" s="74"/>
      <c r="E152" s="80"/>
      <c r="F152" s="78"/>
      <c r="G152" s="76">
        <f>SUMPRODUCT(H$42:K$42,H152:K152)-SUMPRODUCT(H$43:K$43,H152:K152)+SUMPRODUCT(H$43:K$43,H153:K153)</f>
        <v>112</v>
      </c>
      <c r="H152" s="312">
        <f>36*H154/H$42-SUM(H149:H151)</f>
        <v>2.1</v>
      </c>
      <c r="I152" s="312">
        <f>36*I154/I$42-SUM(I149:I151)</f>
        <v>2.9000000000000004</v>
      </c>
      <c r="J152" s="312">
        <f>36*J154/J$42-SUM(J149:J151)</f>
        <v>0</v>
      </c>
      <c r="K152" s="312">
        <f>36*K154/K$42-SUM(K149:K151)</f>
        <v>0</v>
      </c>
      <c r="L152" s="79"/>
      <c r="M152" s="59" t="s">
        <v>33</v>
      </c>
      <c r="N152" s="57"/>
    </row>
    <row r="153" spans="1:14" ht="12">
      <c r="A153" s="64"/>
      <c r="B153" s="325"/>
      <c r="C153" s="74"/>
      <c r="D153" s="74"/>
      <c r="E153" s="80"/>
      <c r="F153" s="78"/>
      <c r="G153" s="76"/>
      <c r="H153" s="255">
        <f>SUM(H149:H152)</f>
        <v>3.6</v>
      </c>
      <c r="I153" s="255">
        <f>SUM(I149:I152)</f>
        <v>5.4</v>
      </c>
      <c r="J153" s="255">
        <f>SUM(J149:J152)</f>
        <v>0</v>
      </c>
      <c r="K153" s="255">
        <f>SUM(K149:K152)</f>
        <v>0</v>
      </c>
      <c r="L153" s="79"/>
      <c r="M153" s="59"/>
      <c r="N153" s="57"/>
    </row>
    <row r="154" spans="1:14" ht="12.75" thickBot="1">
      <c r="A154" s="81"/>
      <c r="B154" s="326"/>
      <c r="C154" s="82"/>
      <c r="D154" s="82"/>
      <c r="E154" s="286">
        <f>SUM(H154:K154)</f>
        <v>5</v>
      </c>
      <c r="F154" s="83"/>
      <c r="G154" s="76"/>
      <c r="H154" s="313">
        <v>2</v>
      </c>
      <c r="I154" s="314">
        <v>3</v>
      </c>
      <c r="J154" s="314"/>
      <c r="K154" s="314"/>
      <c r="L154" s="84"/>
      <c r="M154" s="59" t="s">
        <v>34</v>
      </c>
      <c r="N154" s="57"/>
    </row>
    <row r="155" spans="1:14" ht="12" hidden="1">
      <c r="A155" s="64" t="s">
        <v>62</v>
      </c>
      <c r="B155" s="332"/>
      <c r="C155" s="74"/>
      <c r="D155" s="74"/>
      <c r="E155" s="251">
        <f>H159*$H$42+I159*$I$42+J159*$J$42+K159*$K$42</f>
        <v>0</v>
      </c>
      <c r="F155" s="75">
        <f>SUM(G155:G157)</f>
        <v>0</v>
      </c>
      <c r="G155" s="91">
        <f>SUMPRODUCT(H$42:K$42,H155:K155)-SUMPRODUCT(H$43:K$43,H155:K155)</f>
        <v>0</v>
      </c>
      <c r="H155" s="272"/>
      <c r="I155" s="272"/>
      <c r="J155" s="272"/>
      <c r="K155" s="272"/>
      <c r="L155" s="79"/>
      <c r="M155" s="59" t="s">
        <v>21</v>
      </c>
      <c r="N155" s="57" t="s">
        <v>32</v>
      </c>
    </row>
    <row r="156" spans="1:14" ht="12" hidden="1">
      <c r="A156" s="64"/>
      <c r="B156" s="325"/>
      <c r="C156" s="74"/>
      <c r="D156" s="74"/>
      <c r="E156" s="251"/>
      <c r="F156" s="78"/>
      <c r="G156" s="76">
        <f>SUMPRODUCT(H$42:K$42,H156:K156)-SUMPRODUCT(H$43:K$43,H156:K156)</f>
        <v>0</v>
      </c>
      <c r="H156" s="272"/>
      <c r="I156" s="272"/>
      <c r="J156" s="272"/>
      <c r="K156" s="272"/>
      <c r="L156" s="79"/>
      <c r="M156" s="59" t="s">
        <v>21</v>
      </c>
      <c r="N156" s="57"/>
    </row>
    <row r="157" spans="1:14" ht="12" hidden="1">
      <c r="A157" s="64"/>
      <c r="B157" s="325"/>
      <c r="C157" s="74"/>
      <c r="D157" s="74"/>
      <c r="E157" s="80"/>
      <c r="F157" s="78"/>
      <c r="G157" s="76">
        <f>SUMPRODUCT(H$42:K$42,H157:K157)-SUMPRODUCT(H$43:K$43,H157:K157)</f>
        <v>0</v>
      </c>
      <c r="H157" s="272"/>
      <c r="I157" s="272"/>
      <c r="J157" s="272"/>
      <c r="K157" s="272"/>
      <c r="L157" s="79"/>
      <c r="M157" s="59" t="s">
        <v>21</v>
      </c>
      <c r="N157" s="57"/>
    </row>
    <row r="158" spans="1:14" ht="12" hidden="1">
      <c r="A158" s="64"/>
      <c r="B158" s="325"/>
      <c r="C158" s="74"/>
      <c r="D158" s="74"/>
      <c r="E158" s="80"/>
      <c r="F158" s="78"/>
      <c r="G158" s="76">
        <f>SUMPRODUCT(H$42:K$42,H158:K158)-SUMPRODUCT(H$43:K$43,H158:K158)+SUMPRODUCT(H$43:K$43,H159:K159)</f>
        <v>0</v>
      </c>
      <c r="H158" s="312">
        <f>36*H160/H$42-SUM(H155:H157)</f>
        <v>0</v>
      </c>
      <c r="I158" s="312">
        <f>36*I160/I$42-SUM(I155:I157)</f>
        <v>0</v>
      </c>
      <c r="J158" s="312">
        <f>36*J160/J$42-SUM(J155:J157)</f>
        <v>0</v>
      </c>
      <c r="K158" s="312">
        <f>36*K160/K$42-SUM(K155:K157)</f>
        <v>0</v>
      </c>
      <c r="L158" s="79"/>
      <c r="M158" s="59" t="s">
        <v>33</v>
      </c>
      <c r="N158" s="57"/>
    </row>
    <row r="159" spans="1:14" ht="12" hidden="1">
      <c r="A159" s="64"/>
      <c r="B159" s="325"/>
      <c r="C159" s="74"/>
      <c r="D159" s="74"/>
      <c r="E159" s="80"/>
      <c r="F159" s="78"/>
      <c r="G159" s="76"/>
      <c r="H159" s="298">
        <f>SUM(H155:H158)</f>
        <v>0</v>
      </c>
      <c r="I159" s="298">
        <f>SUM(I155:I158)</f>
        <v>0</v>
      </c>
      <c r="J159" s="298">
        <f>SUM(J155:J158)</f>
        <v>0</v>
      </c>
      <c r="K159" s="298">
        <f>SUM(K155:K158)</f>
        <v>0</v>
      </c>
      <c r="L159" s="79"/>
      <c r="M159" s="59"/>
      <c r="N159" s="57"/>
    </row>
    <row r="160" spans="1:14" ht="12" hidden="1">
      <c r="A160" s="81"/>
      <c r="B160" s="326"/>
      <c r="C160" s="82"/>
      <c r="D160" s="82"/>
      <c r="E160" s="286">
        <f>SUM(H160:K160)</f>
        <v>0</v>
      </c>
      <c r="F160" s="83"/>
      <c r="G160" s="76"/>
      <c r="H160" s="313"/>
      <c r="I160" s="314"/>
      <c r="J160" s="314"/>
      <c r="K160" s="314"/>
      <c r="L160" s="84"/>
      <c r="M160" s="59" t="s">
        <v>34</v>
      </c>
      <c r="N160" s="57"/>
    </row>
    <row r="161" spans="1:14" ht="12" hidden="1">
      <c r="A161" s="64" t="s">
        <v>63</v>
      </c>
      <c r="B161" s="332"/>
      <c r="C161" s="74"/>
      <c r="D161" s="74"/>
      <c r="E161" s="251">
        <f>H165*$H$42+I165*$I$42+J165*$J$42+K165*$K$42</f>
        <v>0</v>
      </c>
      <c r="F161" s="75">
        <f>SUM(G161:G163)</f>
        <v>0</v>
      </c>
      <c r="G161" s="91">
        <f>SUMPRODUCT(H$42:K$42,H161:K161)-SUMPRODUCT(H$43:K$43,H161:K161)</f>
        <v>0</v>
      </c>
      <c r="H161" s="272"/>
      <c r="I161" s="272"/>
      <c r="J161" s="272"/>
      <c r="K161" s="272"/>
      <c r="L161" s="79"/>
      <c r="M161" s="59" t="s">
        <v>21</v>
      </c>
      <c r="N161" s="57" t="s">
        <v>32</v>
      </c>
    </row>
    <row r="162" spans="1:14" ht="12" hidden="1">
      <c r="A162" s="64"/>
      <c r="B162" s="325"/>
      <c r="C162" s="74"/>
      <c r="D162" s="74"/>
      <c r="E162" s="251"/>
      <c r="F162" s="78"/>
      <c r="G162" s="76">
        <f>SUMPRODUCT(H$42:K$42,H162:K162)-SUMPRODUCT(H$43:K$43,H162:K162)</f>
        <v>0</v>
      </c>
      <c r="H162" s="272"/>
      <c r="I162" s="272"/>
      <c r="J162" s="272"/>
      <c r="K162" s="272"/>
      <c r="L162" s="79"/>
      <c r="M162" s="59" t="s">
        <v>21</v>
      </c>
      <c r="N162" s="57"/>
    </row>
    <row r="163" spans="1:14" ht="12" hidden="1">
      <c r="A163" s="64"/>
      <c r="B163" s="325"/>
      <c r="C163" s="74"/>
      <c r="D163" s="74"/>
      <c r="E163" s="80"/>
      <c r="F163" s="78"/>
      <c r="G163" s="76">
        <f>SUMPRODUCT(H$42:K$42,H163:K163)-SUMPRODUCT(H$43:K$43,H163:K163)</f>
        <v>0</v>
      </c>
      <c r="H163" s="272"/>
      <c r="I163" s="272"/>
      <c r="J163" s="272"/>
      <c r="K163" s="272"/>
      <c r="L163" s="79"/>
      <c r="M163" s="59" t="s">
        <v>21</v>
      </c>
      <c r="N163" s="57"/>
    </row>
    <row r="164" spans="1:14" ht="12" hidden="1">
      <c r="A164" s="64"/>
      <c r="B164" s="325"/>
      <c r="C164" s="74"/>
      <c r="D164" s="74"/>
      <c r="E164" s="80"/>
      <c r="F164" s="78"/>
      <c r="G164" s="76">
        <f>SUMPRODUCT(H$42:K$42,H164:K164)-SUMPRODUCT(H$43:K$43,H164:K164)+SUMPRODUCT(H$43:K$43,H165:K165)</f>
        <v>0</v>
      </c>
      <c r="H164" s="312">
        <f>36*H166/H$42-SUM(H161:H163)</f>
        <v>0</v>
      </c>
      <c r="I164" s="312">
        <f>36*I166/I$42-SUM(I161:I163)</f>
        <v>0</v>
      </c>
      <c r="J164" s="312">
        <f>36*J166/J$42-SUM(J161:J163)</f>
        <v>0</v>
      </c>
      <c r="K164" s="312">
        <f>36*K166/K$42-SUM(K161:K163)</f>
        <v>0</v>
      </c>
      <c r="L164" s="79"/>
      <c r="M164" s="59" t="s">
        <v>33</v>
      </c>
      <c r="N164" s="57"/>
    </row>
    <row r="165" spans="1:14" ht="12" hidden="1">
      <c r="A165" s="64"/>
      <c r="B165" s="325"/>
      <c r="C165" s="74"/>
      <c r="D165" s="74"/>
      <c r="E165" s="80"/>
      <c r="F165" s="78"/>
      <c r="G165" s="76"/>
      <c r="H165" s="255">
        <f>SUM(H161:H164)</f>
        <v>0</v>
      </c>
      <c r="I165" s="255">
        <f>SUM(I161:I164)</f>
        <v>0</v>
      </c>
      <c r="J165" s="255">
        <f>SUM(J161:J164)</f>
        <v>0</v>
      </c>
      <c r="K165" s="255">
        <f>SUM(K161:K164)</f>
        <v>0</v>
      </c>
      <c r="L165" s="79"/>
      <c r="M165" s="59"/>
      <c r="N165" s="57"/>
    </row>
    <row r="166" spans="1:14" ht="12" hidden="1">
      <c r="A166" s="81"/>
      <c r="B166" s="326"/>
      <c r="C166" s="82"/>
      <c r="D166" s="82"/>
      <c r="E166" s="286">
        <f>SUM(H166:K166)</f>
        <v>0</v>
      </c>
      <c r="F166" s="83"/>
      <c r="G166" s="76"/>
      <c r="H166" s="313"/>
      <c r="I166" s="314"/>
      <c r="J166" s="314"/>
      <c r="K166" s="314"/>
      <c r="L166" s="84"/>
      <c r="M166" s="59" t="s">
        <v>34</v>
      </c>
      <c r="N166" s="57"/>
    </row>
    <row r="167" spans="1:14" ht="12" hidden="1">
      <c r="A167" s="64" t="s">
        <v>64</v>
      </c>
      <c r="B167" s="332"/>
      <c r="C167" s="74"/>
      <c r="D167" s="74"/>
      <c r="E167" s="251">
        <f>H171*$H$42+I171*$I$42+J171*$J$42+K171*$K$42</f>
        <v>0</v>
      </c>
      <c r="F167" s="75">
        <f>SUM(G167:G169)</f>
        <v>0</v>
      </c>
      <c r="G167" s="91">
        <f>SUMPRODUCT(H$42:K$42,H167:K167)-SUMPRODUCT(H$43:K$43,H167:K167)</f>
        <v>0</v>
      </c>
      <c r="H167" s="272"/>
      <c r="I167" s="272"/>
      <c r="J167" s="272"/>
      <c r="K167" s="272"/>
      <c r="L167" s="79"/>
      <c r="M167" s="59" t="s">
        <v>21</v>
      </c>
      <c r="N167" s="57" t="s">
        <v>32</v>
      </c>
    </row>
    <row r="168" spans="1:14" ht="12" hidden="1">
      <c r="A168" s="64"/>
      <c r="B168" s="325"/>
      <c r="C168" s="74"/>
      <c r="D168" s="74"/>
      <c r="E168" s="251"/>
      <c r="F168" s="78"/>
      <c r="G168" s="76">
        <f>SUMPRODUCT(H$42:K$42,H168:K168)-SUMPRODUCT(H$43:K$43,H168:K168)</f>
        <v>0</v>
      </c>
      <c r="H168" s="272"/>
      <c r="I168" s="272"/>
      <c r="J168" s="272"/>
      <c r="K168" s="272"/>
      <c r="L168" s="79"/>
      <c r="M168" s="59" t="s">
        <v>21</v>
      </c>
      <c r="N168" s="57"/>
    </row>
    <row r="169" spans="1:14" ht="12" hidden="1">
      <c r="A169" s="64"/>
      <c r="B169" s="325"/>
      <c r="C169" s="74"/>
      <c r="D169" s="74"/>
      <c r="E169" s="80"/>
      <c r="F169" s="78"/>
      <c r="G169" s="76">
        <f>SUMPRODUCT(H$42:K$42,H169:K169)-SUMPRODUCT(H$43:K$43,H169:K169)</f>
        <v>0</v>
      </c>
      <c r="H169" s="272"/>
      <c r="I169" s="272"/>
      <c r="J169" s="272"/>
      <c r="K169" s="272"/>
      <c r="L169" s="79"/>
      <c r="M169" s="59" t="s">
        <v>21</v>
      </c>
      <c r="N169" s="57"/>
    </row>
    <row r="170" spans="1:14" ht="12" hidden="1">
      <c r="A170" s="64"/>
      <c r="B170" s="325"/>
      <c r="C170" s="74"/>
      <c r="D170" s="74"/>
      <c r="E170" s="80"/>
      <c r="F170" s="78"/>
      <c r="G170" s="76">
        <f>SUMPRODUCT(H$42:K$42,H170:K170)-SUMPRODUCT(H$43:K$43,H170:K170)+SUMPRODUCT(H$43:K$43,H171:K171)</f>
        <v>0</v>
      </c>
      <c r="H170" s="312">
        <f>36*H172/H$42-SUM(H167:H169)</f>
        <v>0</v>
      </c>
      <c r="I170" s="312">
        <f>36*I172/I$42-SUM(I167:I169)</f>
        <v>0</v>
      </c>
      <c r="J170" s="312">
        <f>36*J172/J$42-SUM(J167:J169)</f>
        <v>0</v>
      </c>
      <c r="K170" s="312">
        <f>36*K172/K$42-SUM(K167:K169)</f>
        <v>0</v>
      </c>
      <c r="L170" s="79"/>
      <c r="M170" s="59" t="s">
        <v>33</v>
      </c>
      <c r="N170" s="57"/>
    </row>
    <row r="171" spans="1:14" ht="12" hidden="1">
      <c r="A171" s="64"/>
      <c r="B171" s="325"/>
      <c r="C171" s="74"/>
      <c r="D171" s="74"/>
      <c r="E171" s="80"/>
      <c r="F171" s="78"/>
      <c r="G171" s="76"/>
      <c r="H171" s="255">
        <f>SUM(H167:H170)</f>
        <v>0</v>
      </c>
      <c r="I171" s="255">
        <f>SUM(I167:I170)</f>
        <v>0</v>
      </c>
      <c r="J171" s="255">
        <f>SUM(J167:J170)</f>
        <v>0</v>
      </c>
      <c r="K171" s="255">
        <f>SUM(K167:K170)</f>
        <v>0</v>
      </c>
      <c r="L171" s="79"/>
      <c r="M171" s="59"/>
      <c r="N171" s="57"/>
    </row>
    <row r="172" spans="1:14" ht="12" hidden="1">
      <c r="A172" s="81"/>
      <c r="B172" s="326"/>
      <c r="C172" s="82"/>
      <c r="D172" s="82"/>
      <c r="E172" s="286">
        <f>SUM(H172:K172)</f>
        <v>0</v>
      </c>
      <c r="F172" s="83"/>
      <c r="G172" s="76"/>
      <c r="H172" s="313"/>
      <c r="I172" s="314"/>
      <c r="J172" s="314"/>
      <c r="K172" s="314"/>
      <c r="L172" s="84"/>
      <c r="M172" s="60" t="s">
        <v>34</v>
      </c>
      <c r="N172" s="57"/>
    </row>
    <row r="173" spans="1:14" ht="12" hidden="1">
      <c r="A173" s="64" t="s">
        <v>65</v>
      </c>
      <c r="B173" s="332"/>
      <c r="C173" s="74"/>
      <c r="D173" s="74"/>
      <c r="E173" s="251">
        <f>H177*$H$42+I177*$I$42+J177*$J$42+K177*$K$42</f>
        <v>0</v>
      </c>
      <c r="F173" s="75">
        <f>SUM(G173:G175)</f>
        <v>0</v>
      </c>
      <c r="G173" s="91">
        <f>SUMPRODUCT(H$42:K$42,H173:K173)-SUMPRODUCT(H$43:K$43,H173:K173)</f>
        <v>0</v>
      </c>
      <c r="H173" s="272"/>
      <c r="I173" s="272"/>
      <c r="J173" s="272"/>
      <c r="K173" s="272"/>
      <c r="L173" s="79"/>
      <c r="M173" s="59" t="s">
        <v>21</v>
      </c>
      <c r="N173" s="57" t="s">
        <v>32</v>
      </c>
    </row>
    <row r="174" spans="1:14" ht="12" hidden="1">
      <c r="A174" s="64"/>
      <c r="B174" s="325"/>
      <c r="C174" s="74"/>
      <c r="D174" s="74"/>
      <c r="E174" s="251"/>
      <c r="F174" s="78"/>
      <c r="G174" s="76">
        <f>SUMPRODUCT(H$42:K$42,H174:K174)-SUMPRODUCT(H$43:K$43,H174:K174)</f>
        <v>0</v>
      </c>
      <c r="H174" s="272"/>
      <c r="I174" s="272"/>
      <c r="J174" s="272"/>
      <c r="K174" s="272"/>
      <c r="L174" s="79"/>
      <c r="M174" s="59" t="s">
        <v>21</v>
      </c>
      <c r="N174" s="57"/>
    </row>
    <row r="175" spans="1:14" ht="12" hidden="1">
      <c r="A175" s="64"/>
      <c r="B175" s="325"/>
      <c r="C175" s="74"/>
      <c r="D175" s="74"/>
      <c r="E175" s="80"/>
      <c r="F175" s="78"/>
      <c r="G175" s="76">
        <f>SUMPRODUCT(H$42:K$42,H175:K175)-SUMPRODUCT(H$43:K$43,H175:K175)</f>
        <v>0</v>
      </c>
      <c r="H175" s="272"/>
      <c r="I175" s="272"/>
      <c r="J175" s="272"/>
      <c r="K175" s="272"/>
      <c r="L175" s="79"/>
      <c r="M175" s="59" t="s">
        <v>21</v>
      </c>
      <c r="N175" s="57"/>
    </row>
    <row r="176" spans="1:14" ht="12" hidden="1">
      <c r="A176" s="64"/>
      <c r="B176" s="325"/>
      <c r="C176" s="74"/>
      <c r="D176" s="74"/>
      <c r="E176" s="80"/>
      <c r="F176" s="78"/>
      <c r="G176" s="76">
        <f>SUMPRODUCT(H$42:K$42,H176:K176)-SUMPRODUCT(H$43:K$43,H176:K176)+SUMPRODUCT(H$43:K$43,H177:K177)</f>
        <v>0</v>
      </c>
      <c r="H176" s="312">
        <f>36*H178/H$42-SUM(H173:H175)</f>
        <v>0</v>
      </c>
      <c r="I176" s="312">
        <f>36*I178/I$42-SUM(I173:I175)</f>
        <v>0</v>
      </c>
      <c r="J176" s="312">
        <f>36*J178/J$42-SUM(J173:J175)</f>
        <v>0</v>
      </c>
      <c r="K176" s="312">
        <f>36*K178/K$42-SUM(K173:K175)</f>
        <v>0</v>
      </c>
      <c r="L176" s="79"/>
      <c r="M176" s="59" t="s">
        <v>33</v>
      </c>
      <c r="N176" s="57"/>
    </row>
    <row r="177" spans="1:14" ht="12" hidden="1">
      <c r="A177" s="64"/>
      <c r="B177" s="325"/>
      <c r="C177" s="74"/>
      <c r="D177" s="74"/>
      <c r="E177" s="80"/>
      <c r="F177" s="78"/>
      <c r="G177" s="76"/>
      <c r="H177" s="255">
        <f>SUM(H173:H176)</f>
        <v>0</v>
      </c>
      <c r="I177" s="255">
        <f>SUM(I173:I176)</f>
        <v>0</v>
      </c>
      <c r="J177" s="255">
        <f>SUM(J173:J176)</f>
        <v>0</v>
      </c>
      <c r="K177" s="255">
        <f>SUM(K173:K176)</f>
        <v>0</v>
      </c>
      <c r="L177" s="79"/>
      <c r="M177" s="59"/>
      <c r="N177" s="57"/>
    </row>
    <row r="178" spans="1:14" ht="12" hidden="1">
      <c r="A178" s="81"/>
      <c r="B178" s="326"/>
      <c r="C178" s="82"/>
      <c r="D178" s="82"/>
      <c r="E178" s="286">
        <f>SUM(H178:K178)</f>
        <v>0</v>
      </c>
      <c r="F178" s="83"/>
      <c r="G178" s="76"/>
      <c r="H178" s="313"/>
      <c r="I178" s="314"/>
      <c r="J178" s="314"/>
      <c r="K178" s="314"/>
      <c r="L178" s="84"/>
      <c r="M178" s="59" t="s">
        <v>34</v>
      </c>
      <c r="N178" s="57"/>
    </row>
    <row r="179" spans="1:14" ht="12" hidden="1">
      <c r="A179" s="64" t="s">
        <v>66</v>
      </c>
      <c r="B179" s="332"/>
      <c r="C179" s="74"/>
      <c r="D179" s="74"/>
      <c r="E179" s="251">
        <f>H183*$H$42+I183*$I$42+J183*$J$42+K183*$K$42</f>
        <v>0</v>
      </c>
      <c r="F179" s="75">
        <f>SUM(G179:G181)</f>
        <v>0</v>
      </c>
      <c r="G179" s="91">
        <f>SUMPRODUCT(H$42:K$42,H179:K179)-SUMPRODUCT(H$43:K$43,H179:K179)</f>
        <v>0</v>
      </c>
      <c r="H179" s="272"/>
      <c r="I179" s="272"/>
      <c r="J179" s="272"/>
      <c r="K179" s="272"/>
      <c r="L179" s="79"/>
      <c r="M179" s="59" t="s">
        <v>21</v>
      </c>
      <c r="N179" s="57" t="s">
        <v>32</v>
      </c>
    </row>
    <row r="180" spans="1:14" ht="12" hidden="1">
      <c r="A180" s="64"/>
      <c r="B180" s="325"/>
      <c r="C180" s="74"/>
      <c r="D180" s="74"/>
      <c r="E180" s="251"/>
      <c r="F180" s="78"/>
      <c r="G180" s="76">
        <f>SUMPRODUCT(H$42:K$42,H180:K180)-SUMPRODUCT(H$43:K$43,H180:K180)</f>
        <v>0</v>
      </c>
      <c r="H180" s="272"/>
      <c r="I180" s="272"/>
      <c r="J180" s="272"/>
      <c r="K180" s="272"/>
      <c r="L180" s="79"/>
      <c r="M180" s="59" t="s">
        <v>21</v>
      </c>
      <c r="N180" s="57"/>
    </row>
    <row r="181" spans="1:14" ht="12" hidden="1">
      <c r="A181" s="64"/>
      <c r="B181" s="325"/>
      <c r="C181" s="74"/>
      <c r="D181" s="74"/>
      <c r="E181" s="80"/>
      <c r="F181" s="78"/>
      <c r="G181" s="76">
        <f>SUMPRODUCT(H$42:K$42,H181:K181)-SUMPRODUCT(H$43:K$43,H181:K181)</f>
        <v>0</v>
      </c>
      <c r="H181" s="272"/>
      <c r="I181" s="272"/>
      <c r="J181" s="272"/>
      <c r="K181" s="272"/>
      <c r="L181" s="79"/>
      <c r="M181" s="59" t="s">
        <v>21</v>
      </c>
      <c r="N181" s="57"/>
    </row>
    <row r="182" spans="1:14" ht="12" hidden="1">
      <c r="A182" s="64"/>
      <c r="B182" s="325"/>
      <c r="C182" s="74"/>
      <c r="D182" s="74"/>
      <c r="E182" s="80"/>
      <c r="F182" s="78"/>
      <c r="G182" s="76">
        <f>SUMPRODUCT(H$42:K$42,H182:K182)-SUMPRODUCT(H$43:K$43,H182:K182)+SUMPRODUCT(H$43:K$43,H183:K183)</f>
        <v>0</v>
      </c>
      <c r="H182" s="312">
        <f>36*H184/H$42-SUM(H179:H181)</f>
        <v>0</v>
      </c>
      <c r="I182" s="312">
        <f>36*I184/I$42-SUM(I179:I181)</f>
        <v>0</v>
      </c>
      <c r="J182" s="312">
        <f>36*J184/J$42-SUM(J179:J181)</f>
        <v>0</v>
      </c>
      <c r="K182" s="312">
        <f>36*K184/K$42-SUM(K179:K181)</f>
        <v>0</v>
      </c>
      <c r="L182" s="79"/>
      <c r="M182" s="59" t="s">
        <v>33</v>
      </c>
      <c r="N182" s="57"/>
    </row>
    <row r="183" spans="1:14" ht="12" hidden="1">
      <c r="A183" s="64"/>
      <c r="B183" s="325"/>
      <c r="C183" s="74"/>
      <c r="D183" s="74"/>
      <c r="E183" s="80"/>
      <c r="F183" s="78"/>
      <c r="G183" s="76"/>
      <c r="H183" s="255">
        <f>SUM(H179:H182)</f>
        <v>0</v>
      </c>
      <c r="I183" s="255">
        <f>SUM(I179:I182)</f>
        <v>0</v>
      </c>
      <c r="J183" s="255">
        <f>SUM(J179:J182)</f>
        <v>0</v>
      </c>
      <c r="K183" s="255">
        <f>SUM(K179:K182)</f>
        <v>0</v>
      </c>
      <c r="L183" s="79"/>
      <c r="M183" s="59"/>
      <c r="N183" s="57"/>
    </row>
    <row r="184" spans="1:14" ht="12.75" hidden="1" thickBot="1">
      <c r="A184" s="99"/>
      <c r="B184" s="326"/>
      <c r="C184" s="155"/>
      <c r="D184" s="155"/>
      <c r="E184" s="286">
        <f>SUM(H184:K184)</f>
        <v>0</v>
      </c>
      <c r="F184" s="102"/>
      <c r="G184" s="252"/>
      <c r="H184" s="313"/>
      <c r="I184" s="314"/>
      <c r="J184" s="314"/>
      <c r="K184" s="314"/>
      <c r="L184" s="84"/>
      <c r="M184" s="59" t="s">
        <v>34</v>
      </c>
      <c r="N184" s="57"/>
    </row>
    <row r="185" spans="1:14" ht="12">
      <c r="A185" s="127"/>
      <c r="B185" s="128" t="s">
        <v>28</v>
      </c>
      <c r="C185" s="129"/>
      <c r="D185" s="130"/>
      <c r="E185" s="140">
        <f>SUMIF(N131:N184,"t",E131:E184)</f>
        <v>648</v>
      </c>
      <c r="F185" s="253">
        <f>SUM(F131:F184)</f>
        <v>263.5</v>
      </c>
      <c r="G185" s="91"/>
      <c r="H185" s="273"/>
      <c r="I185" s="273"/>
      <c r="J185" s="273"/>
      <c r="K185" s="273"/>
      <c r="L185" s="132"/>
      <c r="M185" s="59" t="s">
        <v>22</v>
      </c>
      <c r="N185" s="57"/>
    </row>
    <row r="186" spans="1:14" ht="13.5" thickBot="1">
      <c r="A186" s="133"/>
      <c r="B186" s="134" t="s">
        <v>41</v>
      </c>
      <c r="C186" s="135"/>
      <c r="D186" s="136"/>
      <c r="E186" s="93">
        <f>SUMIF(M131:M184,"a",E131:E184)</f>
        <v>18</v>
      </c>
      <c r="F186" s="203"/>
      <c r="G186" s="204"/>
      <c r="H186" s="274"/>
      <c r="I186" s="275"/>
      <c r="J186" s="275"/>
      <c r="K186" s="275"/>
      <c r="L186" s="139"/>
      <c r="M186" s="59"/>
      <c r="N186" s="57"/>
    </row>
    <row r="187" spans="1:14" ht="12.75">
      <c r="A187" s="95"/>
      <c r="B187" s="96"/>
      <c r="C187" s="103"/>
      <c r="D187" s="67"/>
      <c r="E187" s="100"/>
      <c r="F187" s="100"/>
      <c r="G187" s="101"/>
      <c r="H187" s="97"/>
      <c r="I187" s="97"/>
      <c r="J187" s="97"/>
      <c r="K187" s="97"/>
      <c r="L187" s="65"/>
      <c r="M187" s="59"/>
      <c r="N187" s="57"/>
    </row>
    <row r="188" spans="1:14" ht="13.5" customHeight="1" thickBot="1">
      <c r="A188" s="333" t="s">
        <v>115</v>
      </c>
      <c r="B188" s="334"/>
      <c r="C188" s="334"/>
      <c r="D188" s="334"/>
      <c r="E188" s="334"/>
      <c r="F188" s="334"/>
      <c r="G188" s="334"/>
      <c r="H188" s="334"/>
      <c r="I188" s="334"/>
      <c r="J188" s="334"/>
      <c r="K188" s="334"/>
      <c r="L188" s="335"/>
      <c r="M188" s="59"/>
      <c r="N188" s="57"/>
    </row>
    <row r="189" spans="1:14" ht="12">
      <c r="A189" s="98" t="s">
        <v>99</v>
      </c>
      <c r="B189" s="369" t="s">
        <v>166</v>
      </c>
      <c r="C189" s="74"/>
      <c r="D189" s="74">
        <v>3</v>
      </c>
      <c r="E189" s="251">
        <f>H193*$H$42+I193*$I$42+J193*$J$42+K193*$K$42</f>
        <v>108</v>
      </c>
      <c r="F189" s="254">
        <f>SUM(G189:G191)</f>
        <v>42.5</v>
      </c>
      <c r="G189" s="91">
        <f>SUMPRODUCT(H$42:K$42,H189:K189)-SUMPRODUCT(H$43:K$43,H189:K189)</f>
        <v>17</v>
      </c>
      <c r="H189" s="272"/>
      <c r="I189" s="272"/>
      <c r="J189" s="272">
        <v>1</v>
      </c>
      <c r="K189" s="272"/>
      <c r="L189" s="104" t="s">
        <v>155</v>
      </c>
      <c r="M189" s="59" t="s">
        <v>21</v>
      </c>
      <c r="N189" s="57" t="s">
        <v>32</v>
      </c>
    </row>
    <row r="190" spans="1:14" ht="12">
      <c r="A190" s="64"/>
      <c r="B190" s="325"/>
      <c r="C190" s="74"/>
      <c r="D190" s="74"/>
      <c r="E190" s="251"/>
      <c r="F190" s="78"/>
      <c r="G190" s="76">
        <f>SUMPRODUCT(H$42:K$42,H190:K190)-SUMPRODUCT(H$43:K$43,H190:K190)</f>
        <v>0</v>
      </c>
      <c r="H190" s="272"/>
      <c r="I190" s="272"/>
      <c r="J190" s="272">
        <v>0</v>
      </c>
      <c r="K190" s="272"/>
      <c r="L190" s="105"/>
      <c r="M190" s="59" t="s">
        <v>21</v>
      </c>
      <c r="N190" s="57"/>
    </row>
    <row r="191" spans="1:14" ht="12">
      <c r="A191" s="64"/>
      <c r="B191" s="326"/>
      <c r="C191" s="74"/>
      <c r="D191" s="74"/>
      <c r="E191" s="80"/>
      <c r="F191" s="78"/>
      <c r="G191" s="76">
        <f>SUMPRODUCT(H$42:K$42,H191:K191)-SUMPRODUCT(H$43:K$43,H191:K191)</f>
        <v>25.5</v>
      </c>
      <c r="H191" s="272"/>
      <c r="I191" s="272"/>
      <c r="J191" s="272">
        <v>1.5</v>
      </c>
      <c r="K191" s="272"/>
      <c r="L191" s="106"/>
      <c r="M191" s="59" t="s">
        <v>21</v>
      </c>
      <c r="N191" s="57"/>
    </row>
    <row r="192" spans="1:14" ht="12">
      <c r="A192" s="64"/>
      <c r="B192" s="327" t="s">
        <v>167</v>
      </c>
      <c r="C192" s="74"/>
      <c r="D192" s="74"/>
      <c r="E192" s="80"/>
      <c r="F192" s="78"/>
      <c r="G192" s="76">
        <f>SUMPRODUCT(H$42:K$42,H192:K192)-SUMPRODUCT(H$43:K$43,H192:K192)+SUMPRODUCT(H$43:K$43,H193:K193)</f>
        <v>65.5</v>
      </c>
      <c r="H192" s="312">
        <f>36*H194/H$42-SUM(H189:H191)</f>
        <v>0</v>
      </c>
      <c r="I192" s="312">
        <f>36*I194/I$42-SUM(I189:I191)</f>
        <v>0</v>
      </c>
      <c r="J192" s="312">
        <f>36*J194/J$42-SUM(J189:J191)</f>
        <v>2.9000000000000004</v>
      </c>
      <c r="K192" s="312">
        <f>36*K194/K$42-SUM(K189:K191)</f>
        <v>0</v>
      </c>
      <c r="L192" s="105" t="s">
        <v>175</v>
      </c>
      <c r="M192" s="59" t="s">
        <v>33</v>
      </c>
      <c r="N192" s="57"/>
    </row>
    <row r="193" spans="1:14" ht="12">
      <c r="A193" s="64"/>
      <c r="B193" s="328"/>
      <c r="C193" s="74"/>
      <c r="D193" s="74"/>
      <c r="E193" s="80"/>
      <c r="F193" s="78"/>
      <c r="G193" s="76"/>
      <c r="H193" s="255">
        <f>SUM(H189:H192)</f>
        <v>0</v>
      </c>
      <c r="I193" s="255">
        <f>SUM(I189:I192)</f>
        <v>0</v>
      </c>
      <c r="J193" s="255">
        <f>SUM(J189:J192)</f>
        <v>5.4</v>
      </c>
      <c r="K193" s="255">
        <f>SUM(K189:K192)</f>
        <v>0</v>
      </c>
      <c r="L193" s="105"/>
      <c r="M193" s="59"/>
      <c r="N193" s="57"/>
    </row>
    <row r="194" spans="1:14" ht="12">
      <c r="A194" s="81"/>
      <c r="B194" s="329"/>
      <c r="C194" s="82"/>
      <c r="D194" s="82"/>
      <c r="E194" s="286">
        <f>SUM(H194:K194)</f>
        <v>3</v>
      </c>
      <c r="F194" s="83"/>
      <c r="G194" s="76"/>
      <c r="H194" s="313"/>
      <c r="I194" s="314"/>
      <c r="J194" s="314">
        <v>3</v>
      </c>
      <c r="K194" s="314"/>
      <c r="L194" s="106"/>
      <c r="M194" s="59" t="s">
        <v>34</v>
      </c>
      <c r="N194" s="57"/>
    </row>
    <row r="195" spans="1:14" ht="12">
      <c r="A195" s="64" t="s">
        <v>101</v>
      </c>
      <c r="B195" s="325" t="s">
        <v>182</v>
      </c>
      <c r="C195" s="74">
        <v>1</v>
      </c>
      <c r="D195" s="74"/>
      <c r="E195" s="251">
        <f>H199*$H$42+I199*$I$42+J199*$J$42+K199*$K$42</f>
        <v>108</v>
      </c>
      <c r="F195" s="75">
        <f>SUM(G195:G197)</f>
        <v>34</v>
      </c>
      <c r="G195" s="91">
        <f>SUMPRODUCT(H$42:K$42,H195:K195)-SUMPRODUCT(H$43:K$43,H195:K195)</f>
        <v>0</v>
      </c>
      <c r="H195" s="272">
        <v>0</v>
      </c>
      <c r="I195" s="272"/>
      <c r="J195" s="272"/>
      <c r="K195" s="272"/>
      <c r="L195" s="109" t="s">
        <v>176</v>
      </c>
      <c r="M195" s="59" t="s">
        <v>21</v>
      </c>
      <c r="N195" s="57" t="s">
        <v>32</v>
      </c>
    </row>
    <row r="196" spans="1:14" ht="12">
      <c r="A196" s="64"/>
      <c r="B196" s="325"/>
      <c r="C196" s="74"/>
      <c r="D196" s="74"/>
      <c r="E196" s="251"/>
      <c r="F196" s="78"/>
      <c r="G196" s="76">
        <f>SUMPRODUCT(H$42:K$42,H196:K196)-SUMPRODUCT(H$43:K$43,H196:K196)</f>
        <v>0</v>
      </c>
      <c r="H196" s="272">
        <v>0</v>
      </c>
      <c r="I196" s="272"/>
      <c r="J196" s="272"/>
      <c r="K196" s="272"/>
      <c r="L196" s="107"/>
      <c r="M196" s="59" t="s">
        <v>21</v>
      </c>
      <c r="N196" s="57"/>
    </row>
    <row r="197" spans="1:14" ht="12">
      <c r="A197" s="64"/>
      <c r="B197" s="326"/>
      <c r="C197" s="74"/>
      <c r="D197" s="74"/>
      <c r="E197" s="80"/>
      <c r="F197" s="78"/>
      <c r="G197" s="76">
        <f>SUMPRODUCT(H$42:K$42,H197:K197)-SUMPRODUCT(H$43:K$43,H197:K197)</f>
        <v>34</v>
      </c>
      <c r="H197" s="272">
        <v>2</v>
      </c>
      <c r="I197" s="272"/>
      <c r="J197" s="272"/>
      <c r="K197" s="272"/>
      <c r="L197" s="108"/>
      <c r="M197" s="59" t="s">
        <v>21</v>
      </c>
      <c r="N197" s="57"/>
    </row>
    <row r="198" spans="1:14" ht="12">
      <c r="A198" s="64"/>
      <c r="B198" s="327" t="s">
        <v>168</v>
      </c>
      <c r="C198" s="74"/>
      <c r="D198" s="74"/>
      <c r="E198" s="80"/>
      <c r="F198" s="78"/>
      <c r="G198" s="76">
        <f>SUMPRODUCT(H$42:K$42,H198:K198)-SUMPRODUCT(H$43:K$43,H198:K198)+SUMPRODUCT(H$43:K$43,H199:K199)</f>
        <v>74</v>
      </c>
      <c r="H198" s="312">
        <f>36*H200/H$42-SUM(H195:H197)</f>
        <v>3.4000000000000004</v>
      </c>
      <c r="I198" s="312">
        <f>36*I200/I$42-SUM(I195:I197)</f>
        <v>0</v>
      </c>
      <c r="J198" s="312">
        <f>36*J200/J$42-SUM(J195:J197)</f>
        <v>0</v>
      </c>
      <c r="K198" s="312">
        <f>36*K200/K$42-SUM(K195:K197)</f>
        <v>0</v>
      </c>
      <c r="L198" s="107" t="s">
        <v>175</v>
      </c>
      <c r="M198" s="59" t="s">
        <v>33</v>
      </c>
      <c r="N198" s="57"/>
    </row>
    <row r="199" spans="1:14" ht="12">
      <c r="A199" s="64"/>
      <c r="B199" s="328"/>
      <c r="C199" s="74"/>
      <c r="D199" s="74"/>
      <c r="E199" s="80"/>
      <c r="F199" s="78"/>
      <c r="G199" s="76"/>
      <c r="H199" s="255">
        <f>SUM(H195:H198)</f>
        <v>5.4</v>
      </c>
      <c r="I199" s="255">
        <f>SUM(I195:I198)</f>
        <v>0</v>
      </c>
      <c r="J199" s="255">
        <f>SUM(J195:J198)</f>
        <v>0</v>
      </c>
      <c r="K199" s="255">
        <f>SUM(K195:K198)</f>
        <v>0</v>
      </c>
      <c r="L199" s="107"/>
      <c r="M199" s="59"/>
      <c r="N199" s="57"/>
    </row>
    <row r="200" spans="1:14" ht="12">
      <c r="A200" s="81"/>
      <c r="B200" s="329"/>
      <c r="C200" s="82"/>
      <c r="D200" s="82"/>
      <c r="E200" s="286">
        <f>SUM(H200:K200)</f>
        <v>3</v>
      </c>
      <c r="F200" s="83"/>
      <c r="G200" s="76"/>
      <c r="H200" s="313">
        <v>3</v>
      </c>
      <c r="I200" s="314"/>
      <c r="J200" s="314"/>
      <c r="K200" s="314"/>
      <c r="L200" s="108"/>
      <c r="M200" s="59" t="s">
        <v>34</v>
      </c>
      <c r="N200" s="57"/>
    </row>
    <row r="201" spans="1:14" ht="12">
      <c r="A201" s="64" t="s">
        <v>100</v>
      </c>
      <c r="B201" s="325" t="s">
        <v>169</v>
      </c>
      <c r="C201" s="74">
        <v>2</v>
      </c>
      <c r="D201" s="74">
        <v>1</v>
      </c>
      <c r="E201" s="251">
        <f>H205*$H$42+I205*$I$42+J205*$J$42+K205*$K$42</f>
        <v>180</v>
      </c>
      <c r="F201" s="75">
        <f>SUM(G201:G203)</f>
        <v>76.5</v>
      </c>
      <c r="G201" s="91">
        <f>SUMPRODUCT(H$42:K$42,H201:K201)-SUMPRODUCT(H$43:K$43,H201:K201)</f>
        <v>0</v>
      </c>
      <c r="H201" s="272">
        <v>0</v>
      </c>
      <c r="I201" s="272">
        <v>0</v>
      </c>
      <c r="J201" s="272"/>
      <c r="K201" s="272"/>
      <c r="L201" s="109" t="s">
        <v>155</v>
      </c>
      <c r="M201" s="59" t="s">
        <v>21</v>
      </c>
      <c r="N201" s="57" t="s">
        <v>32</v>
      </c>
    </row>
    <row r="202" spans="1:14" ht="12">
      <c r="A202" s="64"/>
      <c r="B202" s="325"/>
      <c r="C202" s="74"/>
      <c r="D202" s="74"/>
      <c r="E202" s="251"/>
      <c r="F202" s="78"/>
      <c r="G202" s="76">
        <f>SUMPRODUCT(H$42:K$42,H202:K202)-SUMPRODUCT(H$43:K$43,H202:K202)</f>
        <v>51</v>
      </c>
      <c r="H202" s="272">
        <v>1.5</v>
      </c>
      <c r="I202" s="272">
        <v>1.5</v>
      </c>
      <c r="J202" s="272"/>
      <c r="K202" s="272"/>
      <c r="L202" s="109"/>
      <c r="M202" s="59" t="s">
        <v>21</v>
      </c>
      <c r="N202" s="57"/>
    </row>
    <row r="203" spans="1:14" ht="12">
      <c r="A203" s="64"/>
      <c r="B203" s="326"/>
      <c r="C203" s="74"/>
      <c r="D203" s="74"/>
      <c r="E203" s="80"/>
      <c r="F203" s="78"/>
      <c r="G203" s="76">
        <f>SUMPRODUCT(H$42:K$42,H203:K203)-SUMPRODUCT(H$43:K$43,H203:K203)</f>
        <v>25.5</v>
      </c>
      <c r="H203" s="272">
        <v>0.5</v>
      </c>
      <c r="I203" s="272">
        <v>1</v>
      </c>
      <c r="J203" s="272"/>
      <c r="K203" s="272"/>
      <c r="L203" s="110"/>
      <c r="M203" s="59" t="s">
        <v>21</v>
      </c>
      <c r="N203" s="57"/>
    </row>
    <row r="204" spans="1:14" ht="12">
      <c r="A204" s="64"/>
      <c r="B204" s="327" t="s">
        <v>170</v>
      </c>
      <c r="C204" s="74"/>
      <c r="D204" s="74"/>
      <c r="E204" s="80"/>
      <c r="F204" s="78"/>
      <c r="G204" s="76">
        <f>SUMPRODUCT(H$42:K$42,H204:K204)-SUMPRODUCT(H$43:K$43,H204:K204)+SUMPRODUCT(H$43:K$43,H205:K205)</f>
        <v>103.5</v>
      </c>
      <c r="H204" s="312">
        <f>36*H206/H$42-SUM(H201:H203)</f>
        <v>1.6</v>
      </c>
      <c r="I204" s="312">
        <f>36*I206/I$42-SUM(I201:I203)</f>
        <v>2.9000000000000004</v>
      </c>
      <c r="J204" s="312">
        <f>36*J206/J$42-SUM(J201:J203)</f>
        <v>0</v>
      </c>
      <c r="K204" s="312">
        <f>36*K206/K$42-SUM(K201:K203)</f>
        <v>0</v>
      </c>
      <c r="L204" s="109" t="s">
        <v>155</v>
      </c>
      <c r="M204" s="59" t="s">
        <v>33</v>
      </c>
      <c r="N204" s="57"/>
    </row>
    <row r="205" spans="1:14" ht="12">
      <c r="A205" s="64"/>
      <c r="B205" s="328"/>
      <c r="C205" s="74"/>
      <c r="D205" s="74"/>
      <c r="E205" s="80"/>
      <c r="F205" s="78"/>
      <c r="G205" s="76"/>
      <c r="H205" s="255">
        <f>SUM(H201:H204)</f>
        <v>3.6</v>
      </c>
      <c r="I205" s="255">
        <f>SUM(I201:I204)</f>
        <v>5.4</v>
      </c>
      <c r="J205" s="255">
        <f>SUM(J201:J204)</f>
        <v>0</v>
      </c>
      <c r="K205" s="255">
        <f>SUM(K201:K204)</f>
        <v>0</v>
      </c>
      <c r="L205" s="109"/>
      <c r="M205" s="59"/>
      <c r="N205" s="57"/>
    </row>
    <row r="206" spans="1:14" ht="12">
      <c r="A206" s="81"/>
      <c r="B206" s="329"/>
      <c r="C206" s="82"/>
      <c r="D206" s="82"/>
      <c r="E206" s="286">
        <f>SUM(H206:K206)</f>
        <v>5</v>
      </c>
      <c r="F206" s="83"/>
      <c r="G206" s="76"/>
      <c r="H206" s="313">
        <v>2</v>
      </c>
      <c r="I206" s="314">
        <v>3</v>
      </c>
      <c r="J206" s="314"/>
      <c r="K206" s="314"/>
      <c r="L206" s="110"/>
      <c r="M206" s="59" t="s">
        <v>34</v>
      </c>
      <c r="N206" s="57"/>
    </row>
    <row r="207" spans="1:14" ht="12">
      <c r="A207" s="64" t="s">
        <v>102</v>
      </c>
      <c r="B207" s="325" t="s">
        <v>171</v>
      </c>
      <c r="C207" s="74"/>
      <c r="D207" s="74">
        <v>1</v>
      </c>
      <c r="E207" s="251">
        <f>H211*$H$42+I211*$I$42+J211*$J$42+K211*$K$42</f>
        <v>72</v>
      </c>
      <c r="F207" s="75">
        <f>SUM(G207:G209)</f>
        <v>25.5</v>
      </c>
      <c r="G207" s="91">
        <f>SUMPRODUCT(H$42:K$42,H207:K207)-SUMPRODUCT(H$43:K$43,H207:K207)</f>
        <v>0</v>
      </c>
      <c r="H207" s="272">
        <v>0</v>
      </c>
      <c r="I207" s="272"/>
      <c r="J207" s="272"/>
      <c r="K207" s="272"/>
      <c r="L207" s="107" t="s">
        <v>155</v>
      </c>
      <c r="M207" s="59" t="s">
        <v>21</v>
      </c>
      <c r="N207" s="57" t="s">
        <v>32</v>
      </c>
    </row>
    <row r="208" spans="1:14" ht="12">
      <c r="A208" s="64"/>
      <c r="B208" s="325"/>
      <c r="C208" s="74"/>
      <c r="D208" s="74"/>
      <c r="E208" s="251"/>
      <c r="F208" s="78"/>
      <c r="G208" s="76">
        <f>SUMPRODUCT(H$42:K$42,H208:K208)-SUMPRODUCT(H$43:K$43,H208:K208)</f>
        <v>17</v>
      </c>
      <c r="H208" s="272">
        <v>1</v>
      </c>
      <c r="I208" s="272"/>
      <c r="J208" s="272"/>
      <c r="K208" s="272"/>
      <c r="L208" s="111"/>
      <c r="M208" s="59" t="s">
        <v>21</v>
      </c>
      <c r="N208" s="57"/>
    </row>
    <row r="209" spans="1:14" ht="12">
      <c r="A209" s="64"/>
      <c r="B209" s="326"/>
      <c r="C209" s="74"/>
      <c r="D209" s="74"/>
      <c r="E209" s="80"/>
      <c r="F209" s="78"/>
      <c r="G209" s="76">
        <f>SUMPRODUCT(H$42:K$42,H209:K209)-SUMPRODUCT(H$43:K$43,H209:K209)</f>
        <v>8.5</v>
      </c>
      <c r="H209" s="272">
        <v>0.5</v>
      </c>
      <c r="I209" s="272"/>
      <c r="J209" s="272"/>
      <c r="K209" s="272"/>
      <c r="L209" s="112"/>
      <c r="M209" s="59" t="s">
        <v>21</v>
      </c>
      <c r="N209" s="57"/>
    </row>
    <row r="210" spans="1:14" ht="12">
      <c r="A210" s="64"/>
      <c r="B210" s="327" t="s">
        <v>172</v>
      </c>
      <c r="C210" s="74"/>
      <c r="D210" s="74"/>
      <c r="E210" s="80"/>
      <c r="F210" s="78"/>
      <c r="G210" s="76">
        <f>SUMPRODUCT(H$42:K$42,H210:K210)-SUMPRODUCT(H$43:K$43,H210:K210)+SUMPRODUCT(H$43:K$43,H211:K211)</f>
        <v>46.5</v>
      </c>
      <c r="H210" s="312">
        <f>36*H212/H$42-SUM(H207:H209)</f>
        <v>2.1</v>
      </c>
      <c r="I210" s="312">
        <f>36*I212/I$42-SUM(I207:I209)</f>
        <v>0</v>
      </c>
      <c r="J210" s="312">
        <f>36*J212/J$42-SUM(J207:J209)</f>
        <v>0</v>
      </c>
      <c r="K210" s="312">
        <f>36*K212/K$42-SUM(K207:K209)</f>
        <v>0</v>
      </c>
      <c r="L210" s="111" t="s">
        <v>155</v>
      </c>
      <c r="M210" s="59" t="s">
        <v>33</v>
      </c>
      <c r="N210" s="57"/>
    </row>
    <row r="211" spans="1:14" ht="12">
      <c r="A211" s="64"/>
      <c r="B211" s="328"/>
      <c r="C211" s="74"/>
      <c r="D211" s="74"/>
      <c r="E211" s="80"/>
      <c r="F211" s="78"/>
      <c r="G211" s="76"/>
      <c r="H211" s="255">
        <f>SUM(H207:H210)</f>
        <v>3.6</v>
      </c>
      <c r="I211" s="255">
        <f>SUM(I207:I210)</f>
        <v>0</v>
      </c>
      <c r="J211" s="255">
        <f>SUM(J207:J210)</f>
        <v>0</v>
      </c>
      <c r="K211" s="255">
        <f>SUM(K207:K210)</f>
        <v>0</v>
      </c>
      <c r="L211" s="111"/>
      <c r="M211" s="59"/>
      <c r="N211" s="57"/>
    </row>
    <row r="212" spans="1:14" ht="12">
      <c r="A212" s="81"/>
      <c r="B212" s="329"/>
      <c r="C212" s="82"/>
      <c r="D212" s="82"/>
      <c r="E212" s="286">
        <f>SUM(H212:K212)</f>
        <v>2</v>
      </c>
      <c r="F212" s="83"/>
      <c r="G212" s="76"/>
      <c r="H212" s="313">
        <v>2</v>
      </c>
      <c r="I212" s="314"/>
      <c r="J212" s="314"/>
      <c r="K212" s="314"/>
      <c r="L212" s="112"/>
      <c r="M212" s="59" t="s">
        <v>34</v>
      </c>
      <c r="N212" s="57"/>
    </row>
    <row r="213" spans="1:14" ht="12">
      <c r="A213" s="64" t="s">
        <v>67</v>
      </c>
      <c r="B213" s="325" t="s">
        <v>173</v>
      </c>
      <c r="C213" s="74">
        <v>3</v>
      </c>
      <c r="D213" s="74"/>
      <c r="E213" s="251">
        <f>H217*$H$42+I217*$I$42+J217*$J$42+K217*$K$42</f>
        <v>180</v>
      </c>
      <c r="F213" s="75">
        <f>SUM(G213:G215)</f>
        <v>85</v>
      </c>
      <c r="G213" s="91">
        <f>SUMPRODUCT(H$42:K$42,H213:K213)-SUMPRODUCT(H$43:K$43,H213:K213)</f>
        <v>17</v>
      </c>
      <c r="H213" s="272"/>
      <c r="I213" s="272"/>
      <c r="J213" s="272">
        <v>1</v>
      </c>
      <c r="K213" s="272"/>
      <c r="L213" s="113" t="s">
        <v>155</v>
      </c>
      <c r="M213" s="59" t="s">
        <v>21</v>
      </c>
      <c r="N213" s="57" t="s">
        <v>32</v>
      </c>
    </row>
    <row r="214" spans="1:14" ht="12">
      <c r="A214" s="64"/>
      <c r="B214" s="325"/>
      <c r="C214" s="74"/>
      <c r="D214" s="74"/>
      <c r="E214" s="251"/>
      <c r="F214" s="78"/>
      <c r="G214" s="76">
        <f>SUMPRODUCT(H$42:K$42,H214:K214)-SUMPRODUCT(H$43:K$43,H214:K214)</f>
        <v>42.5</v>
      </c>
      <c r="H214" s="272"/>
      <c r="I214" s="272"/>
      <c r="J214" s="272">
        <v>2.5</v>
      </c>
      <c r="K214" s="272"/>
      <c r="L214" s="113"/>
      <c r="M214" s="59" t="s">
        <v>21</v>
      </c>
      <c r="N214" s="57"/>
    </row>
    <row r="215" spans="1:14" ht="12">
      <c r="A215" s="64"/>
      <c r="B215" s="326"/>
      <c r="C215" s="74"/>
      <c r="D215" s="74"/>
      <c r="E215" s="80"/>
      <c r="F215" s="78"/>
      <c r="G215" s="76">
        <f>SUMPRODUCT(H$42:K$42,H215:K215)-SUMPRODUCT(H$43:K$43,H215:K215)</f>
        <v>25.5</v>
      </c>
      <c r="H215" s="272"/>
      <c r="I215" s="272"/>
      <c r="J215" s="272">
        <v>1.5</v>
      </c>
      <c r="K215" s="272"/>
      <c r="L215" s="114"/>
      <c r="M215" s="59" t="s">
        <v>21</v>
      </c>
      <c r="N215" s="57"/>
    </row>
    <row r="216" spans="1:14" ht="12">
      <c r="A216" s="64"/>
      <c r="B216" s="327" t="s">
        <v>174</v>
      </c>
      <c r="C216" s="74"/>
      <c r="D216" s="74"/>
      <c r="E216" s="80"/>
      <c r="F216" s="78"/>
      <c r="G216" s="76">
        <f>SUMPRODUCT(H$42:K$42,H216:K216)-SUMPRODUCT(H$43:K$43,H216:K216)+SUMPRODUCT(H$43:K$43,H217:K217)</f>
        <v>95</v>
      </c>
      <c r="H216" s="312">
        <f>36*H218/H$42-SUM(H213:H215)</f>
        <v>0</v>
      </c>
      <c r="I216" s="312">
        <f>36*I218/I$42-SUM(I213:I215)</f>
        <v>0</v>
      </c>
      <c r="J216" s="312">
        <f>36*J218/J$42-SUM(J213:J215)</f>
        <v>4</v>
      </c>
      <c r="K216" s="312">
        <f>36*K218/K$42-SUM(K213:K215)</f>
        <v>0</v>
      </c>
      <c r="L216" s="113" t="s">
        <v>155</v>
      </c>
      <c r="M216" s="59" t="s">
        <v>33</v>
      </c>
      <c r="N216" s="57"/>
    </row>
    <row r="217" spans="1:14" ht="12">
      <c r="A217" s="64"/>
      <c r="B217" s="328"/>
      <c r="C217" s="74"/>
      <c r="D217" s="74"/>
      <c r="E217" s="80"/>
      <c r="F217" s="78"/>
      <c r="G217" s="76"/>
      <c r="H217" s="255">
        <f>SUM(H213:H216)</f>
        <v>0</v>
      </c>
      <c r="I217" s="255">
        <f>SUM(I213:I216)</f>
        <v>0</v>
      </c>
      <c r="J217" s="255">
        <f>SUM(J213:J216)</f>
        <v>9</v>
      </c>
      <c r="K217" s="255">
        <f>SUM(K213:K216)</f>
        <v>0</v>
      </c>
      <c r="L217" s="113"/>
      <c r="M217" s="59"/>
      <c r="N217" s="57"/>
    </row>
    <row r="218" spans="1:14" ht="12.75" thickBot="1">
      <c r="A218" s="81"/>
      <c r="B218" s="329"/>
      <c r="C218" s="82"/>
      <c r="D218" s="82"/>
      <c r="E218" s="286">
        <f>SUM(H218:K218)</f>
        <v>5</v>
      </c>
      <c r="F218" s="83"/>
      <c r="G218" s="76"/>
      <c r="H218" s="313"/>
      <c r="I218" s="314"/>
      <c r="J218" s="314">
        <v>5</v>
      </c>
      <c r="K218" s="314"/>
      <c r="L218" s="114"/>
      <c r="M218" s="59" t="s">
        <v>34</v>
      </c>
      <c r="N218" s="57"/>
    </row>
    <row r="219" spans="1:14" ht="12" hidden="1">
      <c r="A219" s="64" t="s">
        <v>68</v>
      </c>
      <c r="B219" s="325"/>
      <c r="C219" s="74"/>
      <c r="D219" s="74"/>
      <c r="E219" s="251">
        <f>H223*$H$42+I223*$I$42+J223*$J$42+K223*$K$42</f>
        <v>0</v>
      </c>
      <c r="F219" s="75">
        <f>SUM(G219:G221)</f>
        <v>0</v>
      </c>
      <c r="G219" s="91">
        <f>SUMPRODUCT(H$42:K$42,H219:K219)-SUMPRODUCT(H$43:K$43,H219:K219)</f>
        <v>0</v>
      </c>
      <c r="H219" s="272"/>
      <c r="I219" s="272"/>
      <c r="J219" s="272"/>
      <c r="K219" s="272"/>
      <c r="L219" s="115"/>
      <c r="M219" s="59" t="s">
        <v>21</v>
      </c>
      <c r="N219" s="57" t="s">
        <v>32</v>
      </c>
    </row>
    <row r="220" spans="1:14" ht="12" hidden="1">
      <c r="A220" s="64"/>
      <c r="B220" s="325"/>
      <c r="C220" s="74"/>
      <c r="D220" s="74"/>
      <c r="E220" s="251"/>
      <c r="F220" s="78"/>
      <c r="G220" s="76">
        <f>SUMPRODUCT(H$42:K$42,H220:K220)-SUMPRODUCT(H$43:K$43,H220:K220)</f>
        <v>0</v>
      </c>
      <c r="H220" s="272"/>
      <c r="I220" s="272"/>
      <c r="J220" s="272"/>
      <c r="K220" s="272"/>
      <c r="L220" s="115"/>
      <c r="M220" s="59" t="s">
        <v>21</v>
      </c>
      <c r="N220" s="57"/>
    </row>
    <row r="221" spans="1:14" ht="12" hidden="1">
      <c r="A221" s="64"/>
      <c r="B221" s="326"/>
      <c r="C221" s="74"/>
      <c r="D221" s="74"/>
      <c r="E221" s="80"/>
      <c r="F221" s="78"/>
      <c r="G221" s="76">
        <f>SUMPRODUCT(H$42:K$42,H221:K221)-SUMPRODUCT(H$43:K$43,H221:K221)</f>
        <v>0</v>
      </c>
      <c r="H221" s="272"/>
      <c r="I221" s="272"/>
      <c r="J221" s="272"/>
      <c r="K221" s="272"/>
      <c r="L221" s="116"/>
      <c r="M221" s="59" t="s">
        <v>21</v>
      </c>
      <c r="N221" s="57"/>
    </row>
    <row r="222" spans="1:14" ht="12" hidden="1">
      <c r="A222" s="64"/>
      <c r="B222" s="327"/>
      <c r="C222" s="74"/>
      <c r="D222" s="74"/>
      <c r="E222" s="80"/>
      <c r="F222" s="78"/>
      <c r="G222" s="76">
        <f>SUMPRODUCT(H$42:K$42,H222:K222)-SUMPRODUCT(H$43:K$43,H222:K222)+SUMPRODUCT(H$43:K$43,H223:K223)</f>
        <v>0</v>
      </c>
      <c r="H222" s="312">
        <f>36*H224/H$42-SUM(H219:H221)</f>
        <v>0</v>
      </c>
      <c r="I222" s="312">
        <f>36*I224/I$42-SUM(I219:I221)</f>
        <v>0</v>
      </c>
      <c r="J222" s="312">
        <f>36*J224/J$42-SUM(J219:J221)</f>
        <v>0</v>
      </c>
      <c r="K222" s="312">
        <f>36*K224/K$42-SUM(K219:K221)</f>
        <v>0</v>
      </c>
      <c r="L222" s="115"/>
      <c r="M222" s="59" t="s">
        <v>33</v>
      </c>
      <c r="N222" s="57"/>
    </row>
    <row r="223" spans="1:14" ht="12" hidden="1">
      <c r="A223" s="64"/>
      <c r="B223" s="328"/>
      <c r="C223" s="74"/>
      <c r="D223" s="74"/>
      <c r="E223" s="80"/>
      <c r="F223" s="78"/>
      <c r="G223" s="76"/>
      <c r="H223" s="255">
        <f>SUM(H219:H222)</f>
        <v>0</v>
      </c>
      <c r="I223" s="255">
        <f>SUM(I219:I222)</f>
        <v>0</v>
      </c>
      <c r="J223" s="255">
        <f>SUM(J219:J222)</f>
        <v>0</v>
      </c>
      <c r="K223" s="255">
        <f>SUM(K219:K222)</f>
        <v>0</v>
      </c>
      <c r="L223" s="115"/>
      <c r="M223" s="59"/>
      <c r="N223" s="57"/>
    </row>
    <row r="224" spans="1:14" ht="12" hidden="1">
      <c r="A224" s="81"/>
      <c r="B224" s="329"/>
      <c r="C224" s="82"/>
      <c r="D224" s="82"/>
      <c r="E224" s="286">
        <f>SUM(H224:K224)</f>
        <v>0</v>
      </c>
      <c r="F224" s="83"/>
      <c r="G224" s="76"/>
      <c r="H224" s="313"/>
      <c r="I224" s="314"/>
      <c r="J224" s="314"/>
      <c r="K224" s="314"/>
      <c r="L224" s="116"/>
      <c r="M224" s="59" t="s">
        <v>34</v>
      </c>
      <c r="N224" s="57"/>
    </row>
    <row r="225" spans="1:14" ht="12" hidden="1">
      <c r="A225" s="64" t="s">
        <v>69</v>
      </c>
      <c r="B225" s="325"/>
      <c r="C225" s="74"/>
      <c r="D225" s="74"/>
      <c r="E225" s="251">
        <f>H229*$H$42+I229*$I$42+J229*$J$42+K229*$K$42</f>
        <v>0</v>
      </c>
      <c r="F225" s="75">
        <f>SUM(G225:G227)</f>
        <v>0</v>
      </c>
      <c r="G225" s="91">
        <f>SUMPRODUCT(H$42:K$42,H225:K225)-SUMPRODUCT(H$43:K$43,H225:K225)</f>
        <v>0</v>
      </c>
      <c r="H225" s="272"/>
      <c r="I225" s="272"/>
      <c r="J225" s="272"/>
      <c r="K225" s="272"/>
      <c r="L225" s="117"/>
      <c r="M225" s="59" t="s">
        <v>21</v>
      </c>
      <c r="N225" s="57" t="s">
        <v>32</v>
      </c>
    </row>
    <row r="226" spans="1:14" ht="12" hidden="1">
      <c r="A226" s="64"/>
      <c r="B226" s="325"/>
      <c r="C226" s="74"/>
      <c r="D226" s="74"/>
      <c r="E226" s="251"/>
      <c r="F226" s="78"/>
      <c r="G226" s="76">
        <f>SUMPRODUCT(H$42:K$42,H226:K226)-SUMPRODUCT(H$43:K$43,H226:K226)</f>
        <v>0</v>
      </c>
      <c r="H226" s="272"/>
      <c r="I226" s="272"/>
      <c r="J226" s="272"/>
      <c r="K226" s="272"/>
      <c r="L226" s="117"/>
      <c r="M226" s="59" t="s">
        <v>21</v>
      </c>
      <c r="N226" s="57"/>
    </row>
    <row r="227" spans="1:14" ht="12" hidden="1">
      <c r="A227" s="64"/>
      <c r="B227" s="326"/>
      <c r="C227" s="74"/>
      <c r="D227" s="74"/>
      <c r="E227" s="80"/>
      <c r="F227" s="78"/>
      <c r="G227" s="76">
        <f>SUMPRODUCT(H$42:K$42,H227:K227)-SUMPRODUCT(H$43:K$43,H227:K227)</f>
        <v>0</v>
      </c>
      <c r="H227" s="272"/>
      <c r="I227" s="272"/>
      <c r="J227" s="272"/>
      <c r="K227" s="272"/>
      <c r="L227" s="118"/>
      <c r="M227" s="59" t="s">
        <v>21</v>
      </c>
      <c r="N227" s="57"/>
    </row>
    <row r="228" spans="1:14" ht="12" hidden="1">
      <c r="A228" s="64"/>
      <c r="B228" s="327"/>
      <c r="C228" s="74"/>
      <c r="D228" s="74"/>
      <c r="E228" s="80"/>
      <c r="F228" s="78"/>
      <c r="G228" s="76">
        <f>SUMPRODUCT(H$42:K$42,H228:K228)-SUMPRODUCT(H$43:K$43,H228:K228)+SUMPRODUCT(H$43:K$43,H229:K229)</f>
        <v>0</v>
      </c>
      <c r="H228" s="312">
        <f>36*H230/H$42-SUM(H225:H227)</f>
        <v>0</v>
      </c>
      <c r="I228" s="312">
        <f>36*I230/I$42-SUM(I225:I227)</f>
        <v>0</v>
      </c>
      <c r="J228" s="312">
        <f>36*J230/J$42-SUM(J225:J227)</f>
        <v>0</v>
      </c>
      <c r="K228" s="312">
        <f>36*K230/K$42-SUM(K225:K227)</f>
        <v>0</v>
      </c>
      <c r="L228" s="117"/>
      <c r="M228" s="59" t="s">
        <v>33</v>
      </c>
      <c r="N228" s="57"/>
    </row>
    <row r="229" spans="1:14" ht="12" hidden="1">
      <c r="A229" s="64"/>
      <c r="B229" s="328"/>
      <c r="C229" s="74"/>
      <c r="D229" s="74"/>
      <c r="E229" s="80"/>
      <c r="F229" s="78"/>
      <c r="G229" s="76"/>
      <c r="H229" s="255">
        <f>SUM(H225:H228)</f>
        <v>0</v>
      </c>
      <c r="I229" s="255">
        <f>SUM(I225:I228)</f>
        <v>0</v>
      </c>
      <c r="J229" s="255">
        <f>SUM(J225:J228)</f>
        <v>0</v>
      </c>
      <c r="K229" s="255">
        <f>SUM(K225:K228)</f>
        <v>0</v>
      </c>
      <c r="L229" s="117"/>
      <c r="M229" s="59"/>
      <c r="N229" s="57"/>
    </row>
    <row r="230" spans="1:14" ht="12" hidden="1">
      <c r="A230" s="81"/>
      <c r="B230" s="329"/>
      <c r="C230" s="82"/>
      <c r="D230" s="82"/>
      <c r="E230" s="286">
        <f>SUM(H230:K230)</f>
        <v>0</v>
      </c>
      <c r="F230" s="83"/>
      <c r="G230" s="76"/>
      <c r="H230" s="313"/>
      <c r="I230" s="314"/>
      <c r="J230" s="314"/>
      <c r="K230" s="314"/>
      <c r="L230" s="118"/>
      <c r="M230" s="60" t="s">
        <v>34</v>
      </c>
      <c r="N230" s="57"/>
    </row>
    <row r="231" spans="1:14" ht="12" hidden="1">
      <c r="A231" s="64" t="s">
        <v>70</v>
      </c>
      <c r="B231" s="325"/>
      <c r="C231" s="74"/>
      <c r="D231" s="74"/>
      <c r="E231" s="251">
        <f>H235*$H$42+I235*$I$42+J235*$J$42+K235*$K$42</f>
        <v>0</v>
      </c>
      <c r="F231" s="75">
        <f>SUM(G231:G233)</f>
        <v>0</v>
      </c>
      <c r="G231" s="91">
        <f>SUMPRODUCT(H$42:K$42,H231:K231)-SUMPRODUCT(H$43:K$43,H231:K231)</f>
        <v>0</v>
      </c>
      <c r="H231" s="272"/>
      <c r="I231" s="272"/>
      <c r="J231" s="272"/>
      <c r="K231" s="272"/>
      <c r="L231" s="119"/>
      <c r="M231" s="59" t="s">
        <v>21</v>
      </c>
      <c r="N231" s="57" t="s">
        <v>32</v>
      </c>
    </row>
    <row r="232" spans="1:14" ht="12" hidden="1">
      <c r="A232" s="64"/>
      <c r="B232" s="325"/>
      <c r="C232" s="74"/>
      <c r="D232" s="74"/>
      <c r="E232" s="251"/>
      <c r="F232" s="78"/>
      <c r="G232" s="76">
        <f>SUMPRODUCT(H$42:K$42,H232:K232)-SUMPRODUCT(H$43:K$43,H232:K232)</f>
        <v>0</v>
      </c>
      <c r="H232" s="272"/>
      <c r="I232" s="272"/>
      <c r="J232" s="272"/>
      <c r="K232" s="272"/>
      <c r="L232" s="119"/>
      <c r="M232" s="59" t="s">
        <v>21</v>
      </c>
      <c r="N232" s="57"/>
    </row>
    <row r="233" spans="1:14" ht="12" hidden="1">
      <c r="A233" s="64"/>
      <c r="B233" s="326"/>
      <c r="C233" s="74"/>
      <c r="D233" s="74"/>
      <c r="E233" s="80"/>
      <c r="F233" s="78"/>
      <c r="G233" s="76">
        <f>SUMPRODUCT(H$42:K$42,H233:K233)-SUMPRODUCT(H$43:K$43,H233:K233)</f>
        <v>0</v>
      </c>
      <c r="H233" s="272"/>
      <c r="I233" s="272"/>
      <c r="J233" s="272"/>
      <c r="K233" s="272"/>
      <c r="L233" s="120"/>
      <c r="M233" s="59" t="s">
        <v>21</v>
      </c>
      <c r="N233" s="57"/>
    </row>
    <row r="234" spans="1:14" ht="12" hidden="1">
      <c r="A234" s="64"/>
      <c r="B234" s="327"/>
      <c r="C234" s="74"/>
      <c r="D234" s="74"/>
      <c r="E234" s="80"/>
      <c r="F234" s="78"/>
      <c r="G234" s="76">
        <f>SUMPRODUCT(H$42:K$42,H234:K234)-SUMPRODUCT(H$43:K$43,H234:K234)+SUMPRODUCT(H$43:K$43,H235:K235)</f>
        <v>0</v>
      </c>
      <c r="H234" s="312">
        <f>36*H236/H$42-SUM(H231:H233)</f>
        <v>0</v>
      </c>
      <c r="I234" s="312">
        <f>36*I236/I$42-SUM(I231:I233)</f>
        <v>0</v>
      </c>
      <c r="J234" s="312">
        <f>36*J236/J$42-SUM(J231:J233)</f>
        <v>0</v>
      </c>
      <c r="K234" s="312">
        <f>36*K236/K$42-SUM(K231:K233)</f>
        <v>0</v>
      </c>
      <c r="L234" s="119"/>
      <c r="M234" s="59" t="s">
        <v>33</v>
      </c>
      <c r="N234" s="57"/>
    </row>
    <row r="235" spans="1:14" ht="12" hidden="1">
      <c r="A235" s="64"/>
      <c r="B235" s="328"/>
      <c r="C235" s="74"/>
      <c r="D235" s="74"/>
      <c r="E235" s="80"/>
      <c r="F235" s="78"/>
      <c r="G235" s="76"/>
      <c r="H235" s="255">
        <f>SUM(H231:H234)</f>
        <v>0</v>
      </c>
      <c r="I235" s="255">
        <f>SUM(I231:I234)</f>
        <v>0</v>
      </c>
      <c r="J235" s="255">
        <f>SUM(J231:J234)</f>
        <v>0</v>
      </c>
      <c r="K235" s="255">
        <f>SUM(K231:K234)</f>
        <v>0</v>
      </c>
      <c r="L235" s="119"/>
      <c r="M235" s="59"/>
      <c r="N235" s="57"/>
    </row>
    <row r="236" spans="1:14" ht="12" hidden="1">
      <c r="A236" s="81"/>
      <c r="B236" s="329"/>
      <c r="C236" s="82"/>
      <c r="D236" s="82"/>
      <c r="E236" s="286">
        <f>SUM(H236:K236)</f>
        <v>0</v>
      </c>
      <c r="F236" s="83"/>
      <c r="G236" s="76"/>
      <c r="H236" s="313"/>
      <c r="I236" s="314"/>
      <c r="J236" s="314"/>
      <c r="K236" s="314"/>
      <c r="L236" s="120"/>
      <c r="M236" s="59" t="s">
        <v>34</v>
      </c>
      <c r="N236" s="57"/>
    </row>
    <row r="237" spans="1:14" ht="12" hidden="1">
      <c r="A237" s="64" t="s">
        <v>71</v>
      </c>
      <c r="B237" s="325"/>
      <c r="C237" s="74"/>
      <c r="D237" s="74"/>
      <c r="E237" s="251">
        <f>H241*$H$42+I241*$I$42+J241*$J$42+K241*$K$42</f>
        <v>0</v>
      </c>
      <c r="F237" s="75">
        <f>SUM(G237:G239)</f>
        <v>0</v>
      </c>
      <c r="G237" s="91">
        <f>SUMPRODUCT(H$42:K$42,H237:K237)-SUMPRODUCT(H$43:K$43,H237:K237)</f>
        <v>0</v>
      </c>
      <c r="H237" s="272"/>
      <c r="I237" s="272"/>
      <c r="J237" s="272"/>
      <c r="K237" s="272"/>
      <c r="L237" s="121"/>
      <c r="M237" s="59" t="s">
        <v>21</v>
      </c>
      <c r="N237" s="57" t="s">
        <v>32</v>
      </c>
    </row>
    <row r="238" spans="1:14" ht="12" hidden="1">
      <c r="A238" s="64"/>
      <c r="B238" s="325"/>
      <c r="C238" s="74"/>
      <c r="D238" s="74"/>
      <c r="E238" s="251"/>
      <c r="F238" s="78"/>
      <c r="G238" s="76">
        <f>SUMPRODUCT(H$42:K$42,H238:K238)-SUMPRODUCT(H$43:K$43,H238:K238)</f>
        <v>0</v>
      </c>
      <c r="H238" s="272"/>
      <c r="I238" s="272"/>
      <c r="J238" s="272"/>
      <c r="K238" s="272"/>
      <c r="L238" s="121"/>
      <c r="M238" s="59" t="s">
        <v>21</v>
      </c>
      <c r="N238" s="57"/>
    </row>
    <row r="239" spans="1:14" ht="12" hidden="1">
      <c r="A239" s="64"/>
      <c r="B239" s="326"/>
      <c r="C239" s="74"/>
      <c r="D239" s="74"/>
      <c r="E239" s="80"/>
      <c r="F239" s="78"/>
      <c r="G239" s="76">
        <f>SUMPRODUCT(H$42:K$42,H239:K239)-SUMPRODUCT(H$43:K$43,H239:K239)</f>
        <v>0</v>
      </c>
      <c r="H239" s="272"/>
      <c r="I239" s="272"/>
      <c r="J239" s="272"/>
      <c r="K239" s="272"/>
      <c r="L239" s="122"/>
      <c r="M239" s="59" t="s">
        <v>21</v>
      </c>
      <c r="N239" s="57"/>
    </row>
    <row r="240" spans="1:14" ht="12" hidden="1">
      <c r="A240" s="64"/>
      <c r="B240" s="327"/>
      <c r="C240" s="74"/>
      <c r="D240" s="74"/>
      <c r="E240" s="80"/>
      <c r="F240" s="78"/>
      <c r="G240" s="76">
        <f>SUMPRODUCT(H$42:K$42,H240:K240)-SUMPRODUCT(H$43:K$43,H240:K240)+SUMPRODUCT(H$43:K$43,H241:K241)</f>
        <v>0</v>
      </c>
      <c r="H240" s="312">
        <f>36*H242/H$42-SUM(H237:H239)</f>
        <v>0</v>
      </c>
      <c r="I240" s="312">
        <f>36*I242/I$42-SUM(I237:I239)</f>
        <v>0</v>
      </c>
      <c r="J240" s="312">
        <f>36*J242/J$42-SUM(J237:J239)</f>
        <v>0</v>
      </c>
      <c r="K240" s="312">
        <f>36*K242/K$42-SUM(K237:K239)</f>
        <v>0</v>
      </c>
      <c r="L240" s="121"/>
      <c r="M240" s="59" t="s">
        <v>33</v>
      </c>
      <c r="N240" s="57"/>
    </row>
    <row r="241" spans="1:14" ht="12" hidden="1">
      <c r="A241" s="64"/>
      <c r="B241" s="328"/>
      <c r="C241" s="74"/>
      <c r="D241" s="74"/>
      <c r="E241" s="80"/>
      <c r="F241" s="78"/>
      <c r="G241" s="76"/>
      <c r="H241" s="255">
        <f>SUM(H237:H240)</f>
        <v>0</v>
      </c>
      <c r="I241" s="255">
        <f>SUM(I237:I240)</f>
        <v>0</v>
      </c>
      <c r="J241" s="255">
        <f>SUM(J237:J240)</f>
        <v>0</v>
      </c>
      <c r="K241" s="255">
        <f>SUM(K237:K240)</f>
        <v>0</v>
      </c>
      <c r="L241" s="121"/>
      <c r="M241" s="59"/>
      <c r="N241" s="57"/>
    </row>
    <row r="242" spans="1:14" ht="12.75" hidden="1" thickBot="1">
      <c r="A242" s="99"/>
      <c r="B242" s="329"/>
      <c r="C242" s="82"/>
      <c r="D242" s="82"/>
      <c r="E242" s="286">
        <f>SUM(H242:K242)</f>
        <v>0</v>
      </c>
      <c r="F242" s="102"/>
      <c r="G242" s="252"/>
      <c r="H242" s="316"/>
      <c r="I242" s="314"/>
      <c r="J242" s="314"/>
      <c r="K242" s="314"/>
      <c r="L242" s="122"/>
      <c r="M242" s="59" t="s">
        <v>34</v>
      </c>
      <c r="N242" s="57"/>
    </row>
    <row r="243" spans="1:14" ht="12">
      <c r="A243" s="127"/>
      <c r="B243" s="128" t="s">
        <v>28</v>
      </c>
      <c r="C243" s="129"/>
      <c r="D243" s="130"/>
      <c r="E243" s="140">
        <f>SUMIF(N189:N242,"t",E189:E242)</f>
        <v>648</v>
      </c>
      <c r="F243" s="253">
        <f>SUM(F189:F242)</f>
        <v>263.5</v>
      </c>
      <c r="G243" s="91"/>
      <c r="H243" s="299"/>
      <c r="I243" s="273"/>
      <c r="J243" s="273"/>
      <c r="K243" s="273"/>
      <c r="L243" s="132"/>
      <c r="M243" s="59" t="s">
        <v>22</v>
      </c>
      <c r="N243" s="57"/>
    </row>
    <row r="244" spans="1:14" ht="13.5" thickBot="1">
      <c r="A244" s="133"/>
      <c r="B244" s="134" t="s">
        <v>41</v>
      </c>
      <c r="C244" s="135"/>
      <c r="D244" s="136"/>
      <c r="E244" s="93">
        <f>SUMIF(M189:M242,"a",E189:E242)</f>
        <v>18</v>
      </c>
      <c r="F244" s="203"/>
      <c r="G244" s="204"/>
      <c r="H244" s="274"/>
      <c r="I244" s="275"/>
      <c r="J244" s="275"/>
      <c r="K244" s="275"/>
      <c r="L244" s="139"/>
      <c r="M244" s="59"/>
      <c r="N244" s="57"/>
    </row>
    <row r="245" spans="1:14" ht="12">
      <c r="A245" s="123"/>
      <c r="B245" s="63"/>
      <c r="C245" s="63"/>
      <c r="D245" s="63"/>
      <c r="E245" s="63"/>
      <c r="F245" s="63"/>
      <c r="G245" s="124"/>
      <c r="H245" s="63"/>
      <c r="I245" s="63"/>
      <c r="J245" s="63"/>
      <c r="K245" s="63"/>
      <c r="L245" s="125"/>
      <c r="M245" s="59"/>
      <c r="N245" s="57"/>
    </row>
    <row r="246" spans="1:14" ht="13.5" customHeight="1" thickBot="1">
      <c r="A246" s="336" t="s">
        <v>104</v>
      </c>
      <c r="B246" s="337"/>
      <c r="C246" s="337"/>
      <c r="D246" s="337"/>
      <c r="E246" s="337"/>
      <c r="F246" s="337"/>
      <c r="G246" s="337"/>
      <c r="H246" s="338"/>
      <c r="I246" s="338"/>
      <c r="J246" s="338"/>
      <c r="K246" s="338"/>
      <c r="L246" s="339"/>
      <c r="M246" s="59"/>
      <c r="N246" s="57"/>
    </row>
    <row r="247" spans="1:14" ht="12">
      <c r="A247" s="161" t="s">
        <v>117</v>
      </c>
      <c r="B247" s="379" t="s">
        <v>136</v>
      </c>
      <c r="C247" s="162"/>
      <c r="D247" s="271">
        <v>1</v>
      </c>
      <c r="E247" s="251">
        <f>H249*$H$42+I249*$I$42+J249*$J$42+K249*$K$42</f>
        <v>1512</v>
      </c>
      <c r="F247" s="75">
        <f>G247</f>
        <v>177.5</v>
      </c>
      <c r="G247" s="91">
        <f>SUMPRODUCT(H$42:K$42,H247:K247)-SUMPRODUCT(H$43:K$43,H247:K247)</f>
        <v>177.5</v>
      </c>
      <c r="H247" s="302">
        <v>2.5</v>
      </c>
      <c r="I247" s="276">
        <v>2.5</v>
      </c>
      <c r="J247" s="276">
        <v>2.5</v>
      </c>
      <c r="K247" s="276">
        <v>2.5</v>
      </c>
      <c r="L247" s="65"/>
      <c r="M247" s="59" t="s">
        <v>21</v>
      </c>
      <c r="N247" s="57" t="s">
        <v>32</v>
      </c>
    </row>
    <row r="248" spans="1:14" ht="12">
      <c r="A248" s="164"/>
      <c r="B248" s="380"/>
      <c r="C248" s="162"/>
      <c r="D248" s="271">
        <v>2</v>
      </c>
      <c r="E248" s="251"/>
      <c r="F248" s="75"/>
      <c r="G248" s="76">
        <f>SUMPRODUCT(H$42:K$42,H248:K248)-SUMPRODUCT(H$43:K$43,H248:K248)+SUMPRODUCT(H$43:K$43,H249:K249)</f>
        <v>1334.5</v>
      </c>
      <c r="H248" s="315">
        <f>36*H250/H$42-SUM(H247)</f>
        <v>11.9</v>
      </c>
      <c r="I248" s="315">
        <f>36*I250/I$42-SUM(I247)</f>
        <v>11.9</v>
      </c>
      <c r="J248" s="315">
        <f>36*J250/J$42-SUM(J247)</f>
        <v>11.9</v>
      </c>
      <c r="K248" s="315">
        <f>36*K250/K$42-SUM(K247)</f>
        <v>29.9</v>
      </c>
      <c r="L248" s="65"/>
      <c r="M248" s="59" t="s">
        <v>33</v>
      </c>
      <c r="N248" s="57"/>
    </row>
    <row r="249" spans="1:14" ht="12">
      <c r="A249" s="164"/>
      <c r="B249" s="380"/>
      <c r="C249" s="162"/>
      <c r="D249" s="271">
        <v>3</v>
      </c>
      <c r="E249" s="157"/>
      <c r="F249" s="78"/>
      <c r="G249" s="126"/>
      <c r="H249" s="255">
        <f>SUM(H247:H248)</f>
        <v>14.4</v>
      </c>
      <c r="I249" s="255">
        <f>SUM(I247:I248)</f>
        <v>14.4</v>
      </c>
      <c r="J249" s="255">
        <f>SUM(J247:J248)</f>
        <v>14.4</v>
      </c>
      <c r="K249" s="255">
        <f>SUM(K247:K248)</f>
        <v>32.4</v>
      </c>
      <c r="L249" s="65"/>
      <c r="M249" s="256"/>
      <c r="N249" s="57"/>
    </row>
    <row r="250" spans="1:14" ht="12">
      <c r="A250" s="166"/>
      <c r="B250" s="381"/>
      <c r="C250" s="167"/>
      <c r="D250" s="304">
        <v>4</v>
      </c>
      <c r="E250" s="286">
        <f>SUM(H250:K250)</f>
        <v>42</v>
      </c>
      <c r="F250" s="264"/>
      <c r="G250" s="265"/>
      <c r="H250" s="313">
        <v>8</v>
      </c>
      <c r="I250" s="314">
        <v>8</v>
      </c>
      <c r="J250" s="314">
        <v>8</v>
      </c>
      <c r="K250" s="314">
        <v>18</v>
      </c>
      <c r="L250" s="262"/>
      <c r="M250" s="59" t="s">
        <v>34</v>
      </c>
      <c r="N250" s="57"/>
    </row>
    <row r="251" spans="1:14" ht="12">
      <c r="A251" s="64" t="s">
        <v>118</v>
      </c>
      <c r="B251" s="371" t="s">
        <v>123</v>
      </c>
      <c r="C251" s="261"/>
      <c r="D251" s="260">
        <v>1</v>
      </c>
      <c r="E251" s="251">
        <f>H253*$H$42+I253*$I$42+J253*$J$42+K253*$K$42</f>
        <v>432</v>
      </c>
      <c r="F251" s="75">
        <f>G251</f>
        <v>45.5</v>
      </c>
      <c r="G251" s="91">
        <f>SUMPRODUCT(H$42:K$42,H251:K251)-SUMPRODUCT(H$43:K$43,H251:K251)</f>
        <v>45.5</v>
      </c>
      <c r="H251" s="277">
        <v>0.5</v>
      </c>
      <c r="I251" s="277">
        <v>0.5</v>
      </c>
      <c r="J251" s="277">
        <v>0.5</v>
      </c>
      <c r="K251" s="277">
        <v>1</v>
      </c>
      <c r="L251" s="79"/>
      <c r="M251" s="59" t="s">
        <v>21</v>
      </c>
      <c r="N251" s="57" t="s">
        <v>32</v>
      </c>
    </row>
    <row r="252" spans="1:14" ht="12">
      <c r="A252" s="64"/>
      <c r="B252" s="372"/>
      <c r="C252" s="261"/>
      <c r="D252" s="260">
        <v>2</v>
      </c>
      <c r="E252" s="251"/>
      <c r="F252" s="75"/>
      <c r="G252" s="76">
        <f>SUMPRODUCT(H$42:K$42,H252:K252)-SUMPRODUCT(H$43:K$43,H252:K252)+SUMPRODUCT(H$43:K$43,H253:K253)</f>
        <v>386.5</v>
      </c>
      <c r="H252" s="315">
        <f>36*H254/H$42-SUM(H251)</f>
        <v>3.1</v>
      </c>
      <c r="I252" s="315">
        <f>36*I254/I$42-SUM(I251)</f>
        <v>3.1</v>
      </c>
      <c r="J252" s="315">
        <f>36*J254/J$42-SUM(J251)</f>
        <v>3.1</v>
      </c>
      <c r="K252" s="315">
        <f>36*K254/K$42-SUM(K251)</f>
        <v>9.8</v>
      </c>
      <c r="L252" s="79"/>
      <c r="M252" s="59" t="s">
        <v>33</v>
      </c>
      <c r="N252" s="57"/>
    </row>
    <row r="253" spans="1:14" ht="12">
      <c r="A253" s="64"/>
      <c r="B253" s="372"/>
      <c r="C253" s="261"/>
      <c r="D253" s="260">
        <v>3</v>
      </c>
      <c r="E253" s="157"/>
      <c r="F253" s="257"/>
      <c r="G253" s="126"/>
      <c r="H253" s="255">
        <f>SUM(H251:H252)</f>
        <v>3.6</v>
      </c>
      <c r="I253" s="255">
        <f>SUM(I251:I252)</f>
        <v>3.6</v>
      </c>
      <c r="J253" s="255">
        <f>SUM(J251:J252)</f>
        <v>3.6</v>
      </c>
      <c r="K253" s="255">
        <f>SUM(K251:K252)</f>
        <v>10.8</v>
      </c>
      <c r="L253" s="79"/>
      <c r="M253" s="256"/>
      <c r="N253" s="57"/>
    </row>
    <row r="254" spans="1:14" ht="12.75" thickBot="1">
      <c r="A254" s="266"/>
      <c r="B254" s="373"/>
      <c r="C254" s="267"/>
      <c r="D254" s="268">
        <v>4</v>
      </c>
      <c r="E254" s="286">
        <f>SUM(H254:K254)</f>
        <v>12</v>
      </c>
      <c r="F254" s="269"/>
      <c r="G254" s="307"/>
      <c r="H254" s="313">
        <v>2</v>
      </c>
      <c r="I254" s="314">
        <v>2</v>
      </c>
      <c r="J254" s="314">
        <v>2</v>
      </c>
      <c r="K254" s="314">
        <v>6</v>
      </c>
      <c r="L254" s="270"/>
      <c r="M254" s="59" t="s">
        <v>34</v>
      </c>
      <c r="N254" s="57"/>
    </row>
    <row r="255" spans="1:14" ht="12">
      <c r="A255" s="127"/>
      <c r="B255" s="128" t="s">
        <v>90</v>
      </c>
      <c r="C255" s="129"/>
      <c r="D255" s="130"/>
      <c r="E255" s="140">
        <f>SUMIF(N247:N254,"t",E247:E254)</f>
        <v>1944</v>
      </c>
      <c r="F255" s="90">
        <f>SUM(F247:F254)</f>
        <v>223</v>
      </c>
      <c r="G255" s="306"/>
      <c r="H255" s="131"/>
      <c r="I255" s="131"/>
      <c r="J255" s="131"/>
      <c r="K255" s="131"/>
      <c r="L255" s="132"/>
      <c r="M255" s="59" t="s">
        <v>22</v>
      </c>
      <c r="N255" s="57"/>
    </row>
    <row r="256" spans="1:14" ht="13.5" thickBot="1">
      <c r="A256" s="133"/>
      <c r="B256" s="134" t="s">
        <v>41</v>
      </c>
      <c r="C256" s="135"/>
      <c r="D256" s="136"/>
      <c r="E256" s="93">
        <f>SUMIF(M247:M254,"a",E247:E254)</f>
        <v>54</v>
      </c>
      <c r="F256" s="203"/>
      <c r="G256" s="263"/>
      <c r="H256" s="137"/>
      <c r="I256" s="138"/>
      <c r="J256" s="138"/>
      <c r="K256" s="138"/>
      <c r="L256" s="139"/>
      <c r="M256" s="59"/>
      <c r="N256" s="57"/>
    </row>
    <row r="257" spans="1:14" ht="12">
      <c r="A257" s="169"/>
      <c r="B257" s="170"/>
      <c r="C257" s="171"/>
      <c r="D257" s="171"/>
      <c r="E257" s="172"/>
      <c r="F257" s="172"/>
      <c r="G257" s="173"/>
      <c r="H257" s="174"/>
      <c r="I257" s="174"/>
      <c r="J257" s="174"/>
      <c r="K257" s="174"/>
      <c r="L257" s="175"/>
      <c r="M257" s="59"/>
      <c r="N257" s="57"/>
    </row>
    <row r="258" spans="1:14" ht="12.75" thickBot="1">
      <c r="A258" s="366" t="s">
        <v>72</v>
      </c>
      <c r="B258" s="367"/>
      <c r="C258" s="367"/>
      <c r="D258" s="367"/>
      <c r="E258" s="367"/>
      <c r="F258" s="367"/>
      <c r="G258" s="367"/>
      <c r="H258" s="367"/>
      <c r="I258" s="367"/>
      <c r="J258" s="367"/>
      <c r="K258" s="367"/>
      <c r="L258" s="368"/>
      <c r="M258" s="59"/>
      <c r="N258" s="57"/>
    </row>
    <row r="259" spans="1:14" ht="12">
      <c r="A259" s="161" t="s">
        <v>119</v>
      </c>
      <c r="B259" s="374" t="s">
        <v>137</v>
      </c>
      <c r="C259" s="258">
        <v>4</v>
      </c>
      <c r="D259" s="177"/>
      <c r="E259" s="251">
        <f>H261*$H$42+I261*$I$42+J261*$J$42+K261*$K$42</f>
        <v>108</v>
      </c>
      <c r="F259" s="259">
        <f>G259</f>
        <v>2</v>
      </c>
      <c r="G259" s="76">
        <f>K259*4</f>
        <v>2</v>
      </c>
      <c r="H259" s="276"/>
      <c r="I259" s="276"/>
      <c r="J259" s="276"/>
      <c r="K259" s="276">
        <v>0.5</v>
      </c>
      <c r="L259" s="303"/>
      <c r="M259" s="59" t="s">
        <v>21</v>
      </c>
      <c r="N259" s="57" t="s">
        <v>32</v>
      </c>
    </row>
    <row r="260" spans="1:14" ht="12">
      <c r="A260" s="164"/>
      <c r="B260" s="375"/>
      <c r="C260" s="162"/>
      <c r="D260" s="162"/>
      <c r="E260" s="80"/>
      <c r="F260" s="78"/>
      <c r="G260" s="76">
        <f>SUMPRODUCT(H$42:K$42,H260:K260)-SUMPRODUCT(H$43:K$43,H260:K260)+SUMPRODUCT(H$43:K$43,H261:K261)</f>
        <v>98</v>
      </c>
      <c r="H260" s="272"/>
      <c r="I260" s="272"/>
      <c r="J260" s="272"/>
      <c r="K260" s="272">
        <v>4.9</v>
      </c>
      <c r="L260" s="65"/>
      <c r="M260" s="59" t="s">
        <v>33</v>
      </c>
      <c r="N260" s="57"/>
    </row>
    <row r="261" spans="1:14" ht="12">
      <c r="A261" s="166"/>
      <c r="B261" s="376"/>
      <c r="C261" s="167"/>
      <c r="D261" s="167"/>
      <c r="E261" s="158"/>
      <c r="F261" s="159"/>
      <c r="G261" s="76"/>
      <c r="H261" s="278"/>
      <c r="I261" s="279"/>
      <c r="J261" s="279"/>
      <c r="K261" s="255">
        <f>SUM(K259:K260)</f>
        <v>5.4</v>
      </c>
      <c r="L261" s="262"/>
      <c r="M261" s="59"/>
      <c r="N261" s="61"/>
    </row>
    <row r="262" spans="1:16" s="3" customFormat="1" ht="12">
      <c r="A262" s="164" t="s">
        <v>120</v>
      </c>
      <c r="B262" s="377" t="s">
        <v>138</v>
      </c>
      <c r="C262" s="271">
        <v>4</v>
      </c>
      <c r="D262" s="162"/>
      <c r="E262" s="251">
        <f>H264*$H$42+I264*$I$42+J264*$J$42+K264*$K$42</f>
        <v>108</v>
      </c>
      <c r="F262" s="78">
        <f>G262</f>
        <v>4</v>
      </c>
      <c r="G262" s="76">
        <f>K262*4</f>
        <v>4</v>
      </c>
      <c r="H262" s="277"/>
      <c r="I262" s="277"/>
      <c r="J262" s="277"/>
      <c r="K262" s="277">
        <v>1</v>
      </c>
      <c r="L262" s="65"/>
      <c r="M262" s="59" t="s">
        <v>21</v>
      </c>
      <c r="N262" s="57" t="s">
        <v>32</v>
      </c>
      <c r="O262" s="287"/>
      <c r="P262" s="15"/>
    </row>
    <row r="263" spans="1:16" s="3" customFormat="1" ht="12">
      <c r="A263" s="164"/>
      <c r="B263" s="375"/>
      <c r="C263" s="162"/>
      <c r="D263" s="162"/>
      <c r="E263" s="80"/>
      <c r="F263" s="78"/>
      <c r="G263" s="76">
        <f>H263*($H$42-$H$43)+I263*($I$42-$I$43)+J263*($J$42-$J$43)+K263*($K$42-$K$43)+H264*$H$43+I264*$I$43+J264*$J$43+K264*$K$43</f>
        <v>88</v>
      </c>
      <c r="H263" s="272"/>
      <c r="I263" s="272"/>
      <c r="J263" s="272"/>
      <c r="K263" s="272">
        <v>4.4</v>
      </c>
      <c r="L263" s="65"/>
      <c r="M263" s="59" t="s">
        <v>33</v>
      </c>
      <c r="N263" s="57"/>
      <c r="O263" s="287"/>
      <c r="P263" s="15"/>
    </row>
    <row r="264" spans="1:14" ht="12.75" thickBot="1">
      <c r="A264" s="166"/>
      <c r="B264" s="378"/>
      <c r="C264" s="167"/>
      <c r="D264" s="167"/>
      <c r="E264" s="158"/>
      <c r="F264" s="159"/>
      <c r="G264" s="85"/>
      <c r="H264" s="280"/>
      <c r="I264" s="281"/>
      <c r="J264" s="281"/>
      <c r="K264" s="85">
        <f>SUM(K262:K263)</f>
        <v>5.4</v>
      </c>
      <c r="L264" s="262"/>
      <c r="M264" s="59"/>
      <c r="N264" s="61"/>
    </row>
    <row r="265" spans="1:14" ht="12">
      <c r="A265" s="86"/>
      <c r="B265" s="87" t="s">
        <v>90</v>
      </c>
      <c r="C265" s="88"/>
      <c r="D265" s="89"/>
      <c r="E265" s="140">
        <f>SUMIF(N259:N264,"t",E259:E264)</f>
        <v>216</v>
      </c>
      <c r="F265" s="141">
        <f>SUM(F259:F264)</f>
        <v>6</v>
      </c>
      <c r="G265" s="91"/>
      <c r="H265" s="299"/>
      <c r="I265" s="299"/>
      <c r="J265" s="299"/>
      <c r="K265" s="299"/>
      <c r="L265" s="132"/>
      <c r="M265" s="59" t="s">
        <v>22</v>
      </c>
      <c r="N265" s="57"/>
    </row>
    <row r="266" spans="1:15" ht="13.5" thickBot="1">
      <c r="A266" s="133"/>
      <c r="B266" s="134" t="s">
        <v>41</v>
      </c>
      <c r="C266" s="135"/>
      <c r="D266" s="136"/>
      <c r="E266" s="93">
        <f>SUM(H266:K266)</f>
        <v>6</v>
      </c>
      <c r="F266" s="203"/>
      <c r="G266" s="204"/>
      <c r="H266" s="156"/>
      <c r="I266" s="156"/>
      <c r="J266" s="156"/>
      <c r="K266" s="301">
        <f>(K261+K264)*$J$42/36</f>
        <v>6</v>
      </c>
      <c r="L266" s="139"/>
      <c r="M266" s="59" t="s">
        <v>34</v>
      </c>
      <c r="N266" s="57"/>
      <c r="O266" s="294"/>
    </row>
    <row r="267" spans="1:14" ht="12">
      <c r="A267" s="180"/>
      <c r="B267" s="181"/>
      <c r="C267" s="182"/>
      <c r="D267" s="182"/>
      <c r="E267" s="183"/>
      <c r="F267" s="183"/>
      <c r="G267" s="184"/>
      <c r="H267" s="185"/>
      <c r="I267" s="185"/>
      <c r="J267" s="185"/>
      <c r="K267" s="185"/>
      <c r="L267" s="163"/>
      <c r="M267" s="59"/>
      <c r="N267" s="57"/>
    </row>
    <row r="268" spans="1:14" ht="12.75" thickBot="1">
      <c r="A268" s="186"/>
      <c r="B268" s="187"/>
      <c r="C268" s="188"/>
      <c r="D268" s="188"/>
      <c r="E268" s="189"/>
      <c r="F268" s="189"/>
      <c r="G268" s="190"/>
      <c r="H268" s="191"/>
      <c r="I268" s="191"/>
      <c r="J268" s="191"/>
      <c r="K268" s="191"/>
      <c r="L268" s="94"/>
      <c r="M268" s="59"/>
      <c r="N268" s="57"/>
    </row>
    <row r="269" spans="1:14" ht="12">
      <c r="A269" s="169"/>
      <c r="B269" s="181"/>
      <c r="C269" s="182"/>
      <c r="D269" s="162"/>
      <c r="E269" s="144"/>
      <c r="F269" s="144"/>
      <c r="G269" s="143"/>
      <c r="H269" s="179"/>
      <c r="I269" s="179"/>
      <c r="J269" s="179"/>
      <c r="K269" s="179"/>
      <c r="L269" s="163"/>
      <c r="M269" s="59"/>
      <c r="N269" s="57"/>
    </row>
    <row r="270" spans="1:15" ht="12">
      <c r="A270" s="192" t="s">
        <v>36</v>
      </c>
      <c r="B270" s="181"/>
      <c r="C270" s="182"/>
      <c r="D270" s="162"/>
      <c r="E270" s="144"/>
      <c r="F270" s="144"/>
      <c r="G270" s="143"/>
      <c r="H270" s="143"/>
      <c r="I270" s="143"/>
      <c r="J270" s="143"/>
      <c r="K270" s="143"/>
      <c r="L270" s="193"/>
      <c r="M270" s="59"/>
      <c r="N270" s="57"/>
      <c r="O270" s="294"/>
    </row>
    <row r="271" spans="1:14" ht="12">
      <c r="A271" s="192" t="s">
        <v>37</v>
      </c>
      <c r="B271" s="181"/>
      <c r="C271" s="182"/>
      <c r="D271" s="162"/>
      <c r="E271" s="142">
        <f>SUMIF(M44:M266,"a",E44:E266)</f>
        <v>120</v>
      </c>
      <c r="F271" s="144"/>
      <c r="G271" s="143"/>
      <c r="H271" s="143">
        <f>SUMIF(M44:M266,"a",H44:H266)</f>
        <v>30</v>
      </c>
      <c r="I271" s="143">
        <f>SUMIF(M44:M266,"a",I44:I266)</f>
        <v>30</v>
      </c>
      <c r="J271" s="143">
        <f>SUMIF(M44:M266,"a",J44:J266)</f>
        <v>30</v>
      </c>
      <c r="K271" s="143">
        <f>SUMIF(M44:M266,"a",K44:K266)</f>
        <v>30</v>
      </c>
      <c r="L271" s="193"/>
      <c r="M271" s="59"/>
      <c r="N271" s="57"/>
    </row>
    <row r="272" spans="1:14" ht="12">
      <c r="A272" s="199"/>
      <c r="B272" s="181"/>
      <c r="C272" s="182"/>
      <c r="D272" s="162"/>
      <c r="E272" s="144"/>
      <c r="F272" s="144"/>
      <c r="G272" s="143"/>
      <c r="H272" s="143"/>
      <c r="I272" s="143"/>
      <c r="J272" s="143"/>
      <c r="K272" s="143"/>
      <c r="L272" s="193"/>
      <c r="M272" s="59"/>
      <c r="N272" s="57"/>
    </row>
    <row r="273" spans="1:14" ht="12">
      <c r="A273" s="192"/>
      <c r="B273" s="181"/>
      <c r="C273" s="182"/>
      <c r="D273" s="162"/>
      <c r="E273" s="144"/>
      <c r="F273" s="144"/>
      <c r="G273" s="143"/>
      <c r="H273" s="143"/>
      <c r="I273" s="143"/>
      <c r="J273" s="143"/>
      <c r="K273" s="143"/>
      <c r="L273" s="193"/>
      <c r="M273" s="59"/>
      <c r="N273" s="57"/>
    </row>
    <row r="274" spans="1:16" s="4" customFormat="1" ht="12">
      <c r="A274" s="194" t="s">
        <v>81</v>
      </c>
      <c r="B274" s="181"/>
      <c r="C274" s="182"/>
      <c r="D274" s="162"/>
      <c r="E274" s="142">
        <f>SUMIF(M51:M266,"z",E51:E266)</f>
        <v>4320</v>
      </c>
      <c r="F274" s="144"/>
      <c r="G274" s="143"/>
      <c r="H274" s="143">
        <f>SUMIF(M46:M266,"y",H46:H266)+SUMIF(M46:M266,"d",H46:H266)</f>
        <v>54.00000000000001</v>
      </c>
      <c r="I274" s="143">
        <f>SUMIF(M46:M266,"y",I46:I266)+SUMIF(M46:M266,"d",I46:I266)</f>
        <v>54</v>
      </c>
      <c r="J274" s="143">
        <f>SUMIF(M46:M266,"y",J46:J266)+SUMIF(M46:M266,"d",J46:J266)</f>
        <v>54</v>
      </c>
      <c r="K274" s="143">
        <f>SUMIF(M46:M266,"y",K46:K266)+SUMIF(M46:M266,"d",K46:K266)</f>
        <v>54</v>
      </c>
      <c r="L274" s="193"/>
      <c r="M274" s="59"/>
      <c r="N274" s="57"/>
      <c r="O274" s="287"/>
      <c r="P274" s="13"/>
    </row>
    <row r="275" spans="1:16" ht="12">
      <c r="A275" s="195"/>
      <c r="B275" s="181"/>
      <c r="C275" s="182"/>
      <c r="D275" s="162"/>
      <c r="E275" s="144"/>
      <c r="F275" s="144"/>
      <c r="G275" s="143"/>
      <c r="H275" s="144"/>
      <c r="I275" s="144"/>
      <c r="J275" s="144"/>
      <c r="K275" s="144"/>
      <c r="L275" s="163"/>
      <c r="M275" s="59"/>
      <c r="O275" s="283"/>
      <c r="P275" s="2"/>
    </row>
    <row r="276" spans="1:16" ht="12">
      <c r="A276" s="195" t="s">
        <v>89</v>
      </c>
      <c r="B276" s="181"/>
      <c r="C276" s="182"/>
      <c r="D276" s="162"/>
      <c r="E276" s="142">
        <f>SUMIF(M51:M243,"d",G51:G242)*0.1+F255+F265+E280</f>
        <v>1225.3</v>
      </c>
      <c r="F276" s="144"/>
      <c r="G276" s="143"/>
      <c r="H276" s="144"/>
      <c r="I276" s="144"/>
      <c r="J276" s="144"/>
      <c r="K276" s="144"/>
      <c r="L276" s="163"/>
      <c r="M276" s="59"/>
      <c r="O276" s="284"/>
      <c r="P276" s="2"/>
    </row>
    <row r="277" spans="1:16" ht="12">
      <c r="A277" s="195"/>
      <c r="B277" s="181"/>
      <c r="C277" s="182"/>
      <c r="D277" s="162"/>
      <c r="E277" s="144"/>
      <c r="F277" s="144"/>
      <c r="G277" s="143"/>
      <c r="H277" s="144"/>
      <c r="I277" s="144"/>
      <c r="J277" s="144"/>
      <c r="K277" s="144"/>
      <c r="L277" s="163"/>
      <c r="M277" s="59"/>
      <c r="O277" s="282"/>
      <c r="P277" s="2"/>
    </row>
    <row r="278" spans="1:16" ht="12">
      <c r="A278" s="195" t="s">
        <v>91</v>
      </c>
      <c r="B278" s="181"/>
      <c r="C278" s="182"/>
      <c r="D278" s="162"/>
      <c r="E278" s="142">
        <f>SUMIF(M51:M266,"d",G51:G266)</f>
        <v>3200</v>
      </c>
      <c r="F278" s="144"/>
      <c r="G278" s="143"/>
      <c r="H278" s="144"/>
      <c r="I278" s="144"/>
      <c r="J278" s="144"/>
      <c r="K278" s="144"/>
      <c r="L278" s="163"/>
      <c r="M278" s="59"/>
      <c r="O278" s="282"/>
      <c r="P278" s="2"/>
    </row>
    <row r="279" spans="1:16" ht="12">
      <c r="A279" s="195"/>
      <c r="B279" s="181"/>
      <c r="C279" s="182"/>
      <c r="D279" s="162"/>
      <c r="E279" s="144"/>
      <c r="F279" s="144"/>
      <c r="G279" s="143"/>
      <c r="H279" s="144"/>
      <c r="I279" s="144"/>
      <c r="J279" s="144"/>
      <c r="K279" s="144"/>
      <c r="L279" s="163"/>
      <c r="M279" s="59"/>
      <c r="O279" s="282"/>
      <c r="P279" s="2"/>
    </row>
    <row r="280" spans="1:16" ht="12">
      <c r="A280" s="196" t="s">
        <v>82</v>
      </c>
      <c r="B280" s="181"/>
      <c r="C280" s="182"/>
      <c r="D280" s="162"/>
      <c r="E280" s="142">
        <f>SUMIF(N51:N242,"t",F51:F242)</f>
        <v>867</v>
      </c>
      <c r="F280" s="305"/>
      <c r="G280" s="143"/>
      <c r="H280" s="143">
        <f>SUMIF(M51:M242,"y",H51:H242)</f>
        <v>15.5</v>
      </c>
      <c r="I280" s="143">
        <f>SUMIF(M51:M242,"y",I51:I242)</f>
        <v>17.5</v>
      </c>
      <c r="J280" s="143">
        <f>SUMIF(M51:M242,"y",J51:J242)</f>
        <v>18</v>
      </c>
      <c r="K280" s="143">
        <f>SUMIF(M51:M242,"y",K51:K242)</f>
        <v>0</v>
      </c>
      <c r="L280" s="197"/>
      <c r="M280" s="59"/>
      <c r="O280" s="57"/>
      <c r="P280" s="2"/>
    </row>
    <row r="281" spans="1:16" ht="12">
      <c r="A281" s="196"/>
      <c r="B281" s="181"/>
      <c r="C281" s="182"/>
      <c r="D281" s="162"/>
      <c r="E281" s="144"/>
      <c r="F281" s="142"/>
      <c r="G281" s="143"/>
      <c r="H281" s="143"/>
      <c r="I281" s="143"/>
      <c r="J281" s="143"/>
      <c r="K281" s="143"/>
      <c r="L281" s="163"/>
      <c r="M281" s="59"/>
      <c r="N281" s="2"/>
      <c r="O281" s="296"/>
      <c r="P281" s="2"/>
    </row>
    <row r="282" spans="1:16" ht="12">
      <c r="A282" s="196" t="s">
        <v>83</v>
      </c>
      <c r="B282" s="181"/>
      <c r="C282" s="182"/>
      <c r="D282" s="162"/>
      <c r="E282" s="142">
        <f>SUMIF(N51:N242,"t",G51:G242)</f>
        <v>161.5</v>
      </c>
      <c r="F282" s="285"/>
      <c r="G282" s="143"/>
      <c r="H282" s="143"/>
      <c r="I282" s="143"/>
      <c r="J282" s="143"/>
      <c r="K282" s="143"/>
      <c r="L282" s="163"/>
      <c r="M282" s="59"/>
      <c r="N282" s="2"/>
      <c r="O282" s="296"/>
      <c r="P282" s="2"/>
    </row>
    <row r="283" spans="1:13" ht="12">
      <c r="A283" s="195"/>
      <c r="B283" s="198" t="s">
        <v>40</v>
      </c>
      <c r="C283" s="182"/>
      <c r="D283" s="162"/>
      <c r="E283" s="160">
        <f>E282/E280</f>
        <v>0.18627450980392157</v>
      </c>
      <c r="F283" s="142"/>
      <c r="G283" s="143"/>
      <c r="H283" s="143"/>
      <c r="I283" s="143"/>
      <c r="J283" s="143"/>
      <c r="K283" s="143"/>
      <c r="L283" s="163"/>
      <c r="M283" s="59"/>
    </row>
    <row r="284" spans="1:14" ht="12">
      <c r="A284" s="199"/>
      <c r="B284" s="181"/>
      <c r="C284" s="182"/>
      <c r="D284" s="162"/>
      <c r="E284" s="144"/>
      <c r="F284" s="144"/>
      <c r="G284" s="144"/>
      <c r="H284" s="144"/>
      <c r="I284" s="144"/>
      <c r="J284" s="144"/>
      <c r="K284" s="144"/>
      <c r="L284" s="163"/>
      <c r="M284" s="59"/>
      <c r="N284" s="57"/>
    </row>
    <row r="285" spans="1:16" s="4" customFormat="1" ht="12">
      <c r="A285" s="194" t="s">
        <v>23</v>
      </c>
      <c r="B285" s="181"/>
      <c r="C285" s="182"/>
      <c r="D285" s="162"/>
      <c r="E285" s="144"/>
      <c r="F285" s="144"/>
      <c r="G285" s="144"/>
      <c r="H285" s="144">
        <f>COUNTIF(C51:C257,"1")</f>
        <v>4</v>
      </c>
      <c r="I285" s="144">
        <f>COUNTIF(C51:C257,"2")</f>
        <v>4</v>
      </c>
      <c r="J285" s="144">
        <f>COUNTIF(C51:C257,"3")</f>
        <v>3</v>
      </c>
      <c r="K285" s="144">
        <f>COUNTIF(C51:C257,"4")</f>
        <v>0</v>
      </c>
      <c r="L285" s="163"/>
      <c r="M285" s="59"/>
      <c r="N285" s="57"/>
      <c r="O285" s="287"/>
      <c r="P285" s="13"/>
    </row>
    <row r="286" spans="1:14" ht="12">
      <c r="A286" s="194"/>
      <c r="B286" s="181"/>
      <c r="C286" s="182"/>
      <c r="D286" s="162"/>
      <c r="E286" s="144"/>
      <c r="F286" s="144"/>
      <c r="G286" s="144"/>
      <c r="H286" s="144"/>
      <c r="I286" s="144"/>
      <c r="J286" s="144"/>
      <c r="K286" s="144"/>
      <c r="L286" s="163"/>
      <c r="M286" s="59"/>
      <c r="N286" s="57"/>
    </row>
    <row r="287" spans="1:14" ht="12">
      <c r="A287" s="194" t="s">
        <v>24</v>
      </c>
      <c r="B287" s="181"/>
      <c r="C287" s="182"/>
      <c r="D287" s="162"/>
      <c r="E287" s="144"/>
      <c r="F287" s="144"/>
      <c r="G287" s="144"/>
      <c r="H287" s="144">
        <f>COUNTIF(D51:D257,"1")</f>
        <v>6</v>
      </c>
      <c r="I287" s="144">
        <f>COUNTIF(D51:D257,"2")+COUNTIF(D51:D257,"1,2")</f>
        <v>6</v>
      </c>
      <c r="J287" s="144">
        <f>COUNTIF(D51:D257,"3")+COUNTIF(D51:D257,"3,4")</f>
        <v>5</v>
      </c>
      <c r="K287" s="144">
        <f>COUNTIF(D51:D257,"4")+COUNTIF(D51:D257,"3,4")</f>
        <v>2</v>
      </c>
      <c r="L287" s="163"/>
      <c r="M287" s="59"/>
      <c r="N287" s="57"/>
    </row>
    <row r="288" spans="1:14" ht="12">
      <c r="A288" s="194"/>
      <c r="B288" s="181"/>
      <c r="C288" s="182"/>
      <c r="D288" s="162"/>
      <c r="E288" s="144"/>
      <c r="F288" s="144"/>
      <c r="G288" s="144"/>
      <c r="H288" s="144"/>
      <c r="I288" s="144"/>
      <c r="J288" s="144"/>
      <c r="K288" s="144"/>
      <c r="L288" s="163"/>
      <c r="M288" s="59"/>
      <c r="N288" s="57"/>
    </row>
    <row r="289" spans="1:14" ht="12">
      <c r="A289" s="194" t="s">
        <v>77</v>
      </c>
      <c r="B289" s="181"/>
      <c r="C289" s="182"/>
      <c r="D289" s="162"/>
      <c r="E289" s="144"/>
      <c r="F289" s="144"/>
      <c r="G289" s="144"/>
      <c r="H289" s="144"/>
      <c r="I289" s="144"/>
      <c r="J289" s="144"/>
      <c r="K289" s="144">
        <v>1</v>
      </c>
      <c r="L289" s="163"/>
      <c r="M289" s="59"/>
      <c r="N289" s="57"/>
    </row>
    <row r="290" spans="1:14" ht="12.75" thickBot="1">
      <c r="A290" s="200"/>
      <c r="B290" s="187"/>
      <c r="C290" s="188"/>
      <c r="D290" s="165"/>
      <c r="E290" s="201"/>
      <c r="F290" s="201"/>
      <c r="G290" s="201"/>
      <c r="H290" s="201"/>
      <c r="I290" s="201"/>
      <c r="J290" s="201"/>
      <c r="K290" s="201"/>
      <c r="L290" s="94"/>
      <c r="M290" s="59"/>
      <c r="N290" s="57"/>
    </row>
    <row r="291" spans="1:15" ht="12">
      <c r="A291" s="145" t="s">
        <v>25</v>
      </c>
      <c r="B291" s="146"/>
      <c r="C291" s="62"/>
      <c r="D291" s="62"/>
      <c r="E291" s="62"/>
      <c r="F291" s="62"/>
      <c r="G291" s="62"/>
      <c r="H291" s="62"/>
      <c r="I291" s="62"/>
      <c r="J291" s="62"/>
      <c r="K291" s="62"/>
      <c r="L291" s="62"/>
      <c r="M291" s="59"/>
      <c r="N291" s="57"/>
      <c r="O291" s="294"/>
    </row>
    <row r="292" spans="1:14" ht="12" customHeight="1">
      <c r="A292" s="145"/>
      <c r="B292" s="331" t="s">
        <v>135</v>
      </c>
      <c r="C292" s="331"/>
      <c r="D292" s="331"/>
      <c r="E292" s="331"/>
      <c r="F292" s="331"/>
      <c r="G292" s="331"/>
      <c r="H292" s="331"/>
      <c r="I292" s="331"/>
      <c r="J292" s="331"/>
      <c r="K292" s="331"/>
      <c r="L292" s="331"/>
      <c r="M292" s="59"/>
      <c r="N292" s="57"/>
    </row>
    <row r="293" spans="1:14" ht="25.5" customHeight="1">
      <c r="A293" s="145"/>
      <c r="B293" s="331" t="str">
        <f>CONCATENATE("2. Учебный план составлен в соответствии с требованиями образовательного стандарта Университета ИТМО по направлению подготовки ",A18,".")</f>
        <v>2. Учебный план составлен в соответствии с требованиями образовательного стандарта Университета ИТМО по направлению подготовки 16.04.01 Техническая физика.</v>
      </c>
      <c r="C293" s="331"/>
      <c r="D293" s="331"/>
      <c r="E293" s="331"/>
      <c r="F293" s="331"/>
      <c r="G293" s="331"/>
      <c r="H293" s="331"/>
      <c r="I293" s="331"/>
      <c r="J293" s="331"/>
      <c r="K293" s="331"/>
      <c r="L293" s="331"/>
      <c r="M293" s="59"/>
      <c r="N293" s="57"/>
    </row>
    <row r="294" spans="1:14" ht="12">
      <c r="A294" s="145"/>
      <c r="B294" s="147" t="s">
        <v>116</v>
      </c>
      <c r="C294" s="92"/>
      <c r="D294" s="92"/>
      <c r="E294" s="92"/>
      <c r="F294" s="92"/>
      <c r="G294" s="92"/>
      <c r="H294" s="92"/>
      <c r="I294" s="92"/>
      <c r="J294" s="92"/>
      <c r="K294" s="92"/>
      <c r="L294" s="92"/>
      <c r="M294" s="59"/>
      <c r="N294" s="57"/>
    </row>
    <row r="295" spans="1:14" ht="12">
      <c r="A295" s="145"/>
      <c r="B295" s="62" t="s">
        <v>84</v>
      </c>
      <c r="C295" s="62"/>
      <c r="D295" s="92"/>
      <c r="E295" s="92"/>
      <c r="F295" s="92"/>
      <c r="G295" s="92"/>
      <c r="H295" s="92"/>
      <c r="I295" s="92"/>
      <c r="J295" s="92"/>
      <c r="K295" s="92"/>
      <c r="L295" s="92"/>
      <c r="M295" s="59"/>
      <c r="N295" s="57"/>
    </row>
    <row r="296" spans="1:14" ht="12">
      <c r="A296" s="145"/>
      <c r="B296" s="62" t="s">
        <v>85</v>
      </c>
      <c r="C296" s="62"/>
      <c r="D296" s="92"/>
      <c r="E296" s="92"/>
      <c r="F296" s="92"/>
      <c r="G296" s="92"/>
      <c r="H296" s="92"/>
      <c r="I296" s="92"/>
      <c r="J296" s="92"/>
      <c r="K296" s="92"/>
      <c r="L296" s="92"/>
      <c r="M296" s="59"/>
      <c r="N296" s="57"/>
    </row>
    <row r="297" spans="1:14" ht="12">
      <c r="A297" s="145"/>
      <c r="B297" s="62" t="s">
        <v>86</v>
      </c>
      <c r="C297" s="62"/>
      <c r="D297" s="92"/>
      <c r="E297" s="92"/>
      <c r="F297" s="92"/>
      <c r="G297" s="92"/>
      <c r="H297" s="92"/>
      <c r="I297" s="92"/>
      <c r="J297" s="92"/>
      <c r="K297" s="92"/>
      <c r="L297" s="92"/>
      <c r="M297" s="59"/>
      <c r="N297" s="57"/>
    </row>
    <row r="298" spans="1:14" ht="12">
      <c r="A298" s="145"/>
      <c r="B298" s="62" t="s">
        <v>87</v>
      </c>
      <c r="C298" s="62"/>
      <c r="D298" s="92"/>
      <c r="E298" s="92"/>
      <c r="F298" s="92"/>
      <c r="G298" s="92"/>
      <c r="H298" s="92"/>
      <c r="I298" s="92"/>
      <c r="J298" s="92"/>
      <c r="K298" s="92"/>
      <c r="L298" s="92"/>
      <c r="M298" s="59"/>
      <c r="N298" s="57"/>
    </row>
    <row r="299" spans="1:14" ht="12">
      <c r="A299" s="145"/>
      <c r="B299" s="62" t="s">
        <v>131</v>
      </c>
      <c r="C299" s="62"/>
      <c r="D299" s="92"/>
      <c r="E299" s="92"/>
      <c r="F299" s="92"/>
      <c r="G299" s="92"/>
      <c r="H299" s="92"/>
      <c r="I299" s="92"/>
      <c r="J299" s="92"/>
      <c r="K299" s="92"/>
      <c r="L299" s="92"/>
      <c r="M299" s="59"/>
      <c r="N299" s="57"/>
    </row>
    <row r="300" spans="1:14" ht="12">
      <c r="A300" s="145"/>
      <c r="B300" s="62" t="s">
        <v>88</v>
      </c>
      <c r="C300" s="62"/>
      <c r="D300" s="92"/>
      <c r="E300" s="92"/>
      <c r="F300" s="92"/>
      <c r="G300" s="92"/>
      <c r="H300" s="92"/>
      <c r="I300" s="92"/>
      <c r="J300" s="92"/>
      <c r="K300" s="92"/>
      <c r="L300" s="92"/>
      <c r="M300" s="59"/>
      <c r="N300" s="57"/>
    </row>
    <row r="301" spans="1:14" ht="24" customHeight="1">
      <c r="A301" s="145"/>
      <c r="B301" s="331" t="s">
        <v>110</v>
      </c>
      <c r="C301" s="331"/>
      <c r="D301" s="331"/>
      <c r="E301" s="331"/>
      <c r="F301" s="331"/>
      <c r="G301" s="331"/>
      <c r="H301" s="331"/>
      <c r="I301" s="331"/>
      <c r="J301" s="331"/>
      <c r="K301" s="331"/>
      <c r="L301" s="331"/>
      <c r="M301" s="59"/>
      <c r="N301" s="57"/>
    </row>
    <row r="302" spans="1:14" ht="12">
      <c r="A302" s="145"/>
      <c r="B302" s="62" t="s">
        <v>107</v>
      </c>
      <c r="C302" s="62"/>
      <c r="D302" s="92"/>
      <c r="E302" s="92"/>
      <c r="F302" s="92"/>
      <c r="G302" s="92"/>
      <c r="H302" s="92"/>
      <c r="I302" s="92"/>
      <c r="J302" s="92"/>
      <c r="K302" s="92"/>
      <c r="L302" s="92"/>
      <c r="M302" s="59"/>
      <c r="N302" s="57"/>
    </row>
    <row r="303" spans="1:14" ht="12">
      <c r="A303" s="145"/>
      <c r="B303" s="62" t="s">
        <v>106</v>
      </c>
      <c r="C303" s="62"/>
      <c r="D303" s="92"/>
      <c r="E303" s="92"/>
      <c r="F303" s="92"/>
      <c r="G303" s="92"/>
      <c r="H303" s="92"/>
      <c r="I303" s="92"/>
      <c r="J303" s="92"/>
      <c r="K303" s="92"/>
      <c r="L303" s="92"/>
      <c r="M303" s="59"/>
      <c r="N303" s="57"/>
    </row>
    <row r="304" spans="1:14" ht="12">
      <c r="A304" s="145"/>
      <c r="B304" s="62" t="s">
        <v>132</v>
      </c>
      <c r="C304" s="62"/>
      <c r="D304" s="92"/>
      <c r="E304" s="92"/>
      <c r="F304" s="92"/>
      <c r="G304" s="92"/>
      <c r="H304" s="92"/>
      <c r="I304" s="92"/>
      <c r="J304" s="92"/>
      <c r="K304" s="92"/>
      <c r="L304" s="92"/>
      <c r="M304" s="59"/>
      <c r="N304" s="57"/>
    </row>
    <row r="305" spans="1:14" ht="12">
      <c r="A305" s="145"/>
      <c r="B305" s="62" t="s">
        <v>105</v>
      </c>
      <c r="C305" s="62"/>
      <c r="D305" s="92"/>
      <c r="E305" s="92"/>
      <c r="F305" s="92"/>
      <c r="G305" s="92"/>
      <c r="H305" s="92"/>
      <c r="I305" s="92"/>
      <c r="J305" s="92"/>
      <c r="K305" s="92"/>
      <c r="L305" s="92"/>
      <c r="M305" s="59"/>
      <c r="N305" s="57"/>
    </row>
    <row r="306" spans="1:14" ht="12">
      <c r="A306" s="145"/>
      <c r="B306" s="331" t="s">
        <v>129</v>
      </c>
      <c r="C306" s="331"/>
      <c r="D306" s="331"/>
      <c r="E306" s="331"/>
      <c r="F306" s="331"/>
      <c r="G306" s="331"/>
      <c r="H306" s="331"/>
      <c r="I306" s="331"/>
      <c r="J306" s="331"/>
      <c r="K306" s="331"/>
      <c r="L306" s="331"/>
      <c r="M306" s="59"/>
      <c r="N306" s="57"/>
    </row>
    <row r="307" spans="1:14" ht="12">
      <c r="A307" s="145"/>
      <c r="B307" s="62" t="s">
        <v>107</v>
      </c>
      <c r="C307" s="62"/>
      <c r="D307" s="92"/>
      <c r="E307" s="92"/>
      <c r="F307" s="92"/>
      <c r="G307" s="92"/>
      <c r="H307" s="92"/>
      <c r="I307" s="92"/>
      <c r="J307" s="92"/>
      <c r="K307" s="92"/>
      <c r="L307" s="92"/>
      <c r="M307" s="59"/>
      <c r="N307" s="57"/>
    </row>
    <row r="308" spans="1:14" ht="12">
      <c r="A308" s="145"/>
      <c r="B308" s="62" t="s">
        <v>106</v>
      </c>
      <c r="C308" s="62"/>
      <c r="D308" s="92"/>
      <c r="E308" s="92"/>
      <c r="F308" s="92"/>
      <c r="G308" s="92"/>
      <c r="H308" s="92"/>
      <c r="I308" s="92"/>
      <c r="J308" s="92"/>
      <c r="K308" s="92"/>
      <c r="L308" s="92"/>
      <c r="M308" s="59"/>
      <c r="N308" s="57"/>
    </row>
    <row r="309" spans="1:14" ht="12">
      <c r="A309" s="145"/>
      <c r="B309" s="62" t="s">
        <v>139</v>
      </c>
      <c r="C309" s="62"/>
      <c r="D309" s="92"/>
      <c r="E309" s="92"/>
      <c r="F309" s="92"/>
      <c r="G309" s="92"/>
      <c r="H309" s="92"/>
      <c r="I309" s="92"/>
      <c r="J309" s="92"/>
      <c r="K309" s="92"/>
      <c r="L309" s="92"/>
      <c r="M309" s="59"/>
      <c r="N309" s="57"/>
    </row>
    <row r="310" spans="1:14" ht="23.25" customHeight="1">
      <c r="A310" s="145"/>
      <c r="B310" s="331" t="s">
        <v>126</v>
      </c>
      <c r="C310" s="331"/>
      <c r="D310" s="331"/>
      <c r="E310" s="331"/>
      <c r="F310" s="331"/>
      <c r="G310" s="331"/>
      <c r="H310" s="331"/>
      <c r="I310" s="331"/>
      <c r="J310" s="331"/>
      <c r="K310" s="331"/>
      <c r="L310" s="331"/>
      <c r="M310" s="59"/>
      <c r="N310" s="57"/>
    </row>
    <row r="311" spans="1:14" ht="12">
      <c r="A311" s="145"/>
      <c r="B311" s="62" t="s">
        <v>125</v>
      </c>
      <c r="C311" s="62"/>
      <c r="D311" s="92"/>
      <c r="E311" s="92"/>
      <c r="F311" s="92"/>
      <c r="G311" s="92"/>
      <c r="H311" s="92"/>
      <c r="I311" s="92"/>
      <c r="J311" s="92"/>
      <c r="K311" s="92"/>
      <c r="L311" s="92"/>
      <c r="M311" s="59"/>
      <c r="N311" s="57"/>
    </row>
    <row r="312" spans="1:14" ht="24.75" customHeight="1">
      <c r="A312" s="145"/>
      <c r="B312" s="324" t="s">
        <v>127</v>
      </c>
      <c r="C312" s="324"/>
      <c r="D312" s="324"/>
      <c r="E312" s="324"/>
      <c r="F312" s="324"/>
      <c r="G312" s="324"/>
      <c r="H312" s="324"/>
      <c r="I312" s="324"/>
      <c r="J312" s="324"/>
      <c r="K312" s="324"/>
      <c r="L312" s="324"/>
      <c r="M312" s="59"/>
      <c r="N312" s="57"/>
    </row>
    <row r="313" spans="1:14" ht="26.25" customHeight="1">
      <c r="A313" s="145"/>
      <c r="B313" s="324" t="s">
        <v>128</v>
      </c>
      <c r="C313" s="324"/>
      <c r="D313" s="324"/>
      <c r="E313" s="324"/>
      <c r="F313" s="324"/>
      <c r="G313" s="324"/>
      <c r="H313" s="324"/>
      <c r="I313" s="324"/>
      <c r="J313" s="324"/>
      <c r="K313" s="324"/>
      <c r="L313" s="324"/>
      <c r="M313" s="59"/>
      <c r="N313" s="57"/>
    </row>
    <row r="314" spans="1:14" ht="12">
      <c r="A314" s="145"/>
      <c r="B314" s="330" t="s">
        <v>134</v>
      </c>
      <c r="C314" s="330"/>
      <c r="D314" s="330"/>
      <c r="E314" s="330"/>
      <c r="F314" s="330"/>
      <c r="G314" s="330"/>
      <c r="H314" s="330"/>
      <c r="I314" s="330"/>
      <c r="J314" s="330"/>
      <c r="K314" s="330"/>
      <c r="L314" s="330"/>
      <c r="M314" s="59"/>
      <c r="N314" s="57"/>
    </row>
    <row r="315" spans="1:15" ht="25.5" customHeight="1">
      <c r="A315" s="145"/>
      <c r="B315" s="324" t="s">
        <v>130</v>
      </c>
      <c r="C315" s="324"/>
      <c r="D315" s="324"/>
      <c r="E315" s="324"/>
      <c r="F315" s="324"/>
      <c r="G315" s="324"/>
      <c r="H315" s="324"/>
      <c r="I315" s="324"/>
      <c r="J315" s="324"/>
      <c r="K315" s="324"/>
      <c r="L315" s="324"/>
      <c r="M315" s="59"/>
      <c r="N315" s="57"/>
      <c r="O315" s="294"/>
    </row>
    <row r="316" spans="1:15" ht="12">
      <c r="A316" s="145"/>
      <c r="B316" s="62"/>
      <c r="C316" s="148"/>
      <c r="D316" s="148"/>
      <c r="E316" s="149"/>
      <c r="F316" s="149"/>
      <c r="G316" s="149"/>
      <c r="H316" s="150"/>
      <c r="I316" s="150"/>
      <c r="J316" s="150"/>
      <c r="K316" s="150"/>
      <c r="L316" s="151"/>
      <c r="M316" s="59"/>
      <c r="N316" s="57"/>
      <c r="O316" s="294"/>
    </row>
    <row r="317" spans="1:14" ht="12">
      <c r="A317" s="145"/>
      <c r="B317" s="62"/>
      <c r="C317" s="148"/>
      <c r="D317" s="148"/>
      <c r="E317" s="149"/>
      <c r="F317" s="149"/>
      <c r="G317" s="149"/>
      <c r="H317" s="150"/>
      <c r="I317" s="150"/>
      <c r="J317" s="150"/>
      <c r="K317" s="150"/>
      <c r="L317" s="151"/>
      <c r="M317" s="59"/>
      <c r="N317" s="57"/>
    </row>
    <row r="318" spans="1:14" ht="11.25" customHeight="1">
      <c r="A318" s="236"/>
      <c r="B318" s="9"/>
      <c r="C318" s="9"/>
      <c r="D318" s="235"/>
      <c r="E318" s="234"/>
      <c r="F318" s="234"/>
      <c r="G318" s="234"/>
      <c r="H318" s="234"/>
      <c r="I318" s="9"/>
      <c r="J318" s="9"/>
      <c r="K318" s="9"/>
      <c r="L318" s="9"/>
      <c r="M318" s="57"/>
      <c r="N318" s="57"/>
    </row>
    <row r="319" spans="1:14" ht="11.25" customHeight="1">
      <c r="A319" s="236"/>
      <c r="B319" s="9"/>
      <c r="C319" s="9"/>
      <c r="D319" s="235"/>
      <c r="E319" s="234"/>
      <c r="F319" s="234"/>
      <c r="G319" s="234"/>
      <c r="H319" s="234"/>
      <c r="I319" s="9"/>
      <c r="J319" s="9"/>
      <c r="K319" s="9"/>
      <c r="L319" s="9"/>
      <c r="M319" s="57"/>
      <c r="N319" s="57"/>
    </row>
    <row r="320" spans="1:15" ht="15">
      <c r="A320" s="145"/>
      <c r="B320" s="62" t="s">
        <v>26</v>
      </c>
      <c r="C320" s="152"/>
      <c r="D320" s="148"/>
      <c r="E320" s="149"/>
      <c r="F320" s="149"/>
      <c r="G320" s="149"/>
      <c r="H320" s="150"/>
      <c r="I320" s="150"/>
      <c r="J320" s="150"/>
      <c r="K320" s="150"/>
      <c r="L320" s="151"/>
      <c r="M320" s="59"/>
      <c r="N320" s="57"/>
      <c r="O320" s="294"/>
    </row>
    <row r="321" spans="1:15" ht="15">
      <c r="A321" s="145"/>
      <c r="B321" s="62" t="s">
        <v>94</v>
      </c>
      <c r="C321" s="152"/>
      <c r="D321" s="148"/>
      <c r="E321" s="149"/>
      <c r="F321" s="149"/>
      <c r="G321" s="149"/>
      <c r="H321" s="150" t="s">
        <v>179</v>
      </c>
      <c r="I321" s="150"/>
      <c r="J321" s="150"/>
      <c r="K321" s="150"/>
      <c r="L321" s="151"/>
      <c r="M321" s="59"/>
      <c r="N321" s="57"/>
      <c r="O321" s="294"/>
    </row>
    <row r="322" spans="1:15" ht="15">
      <c r="A322" s="145"/>
      <c r="B322" s="62"/>
      <c r="C322" s="152"/>
      <c r="D322" s="148"/>
      <c r="E322" s="149"/>
      <c r="F322" s="149"/>
      <c r="G322" s="149"/>
      <c r="H322" s="150"/>
      <c r="I322" s="150"/>
      <c r="J322" s="150"/>
      <c r="K322" s="150"/>
      <c r="L322" s="151"/>
      <c r="M322" s="59"/>
      <c r="N322" s="57"/>
      <c r="O322" s="294"/>
    </row>
    <row r="323" spans="1:14" ht="12">
      <c r="A323" s="145"/>
      <c r="B323" s="62" t="s">
        <v>177</v>
      </c>
      <c r="C323" s="148"/>
      <c r="D323" s="148"/>
      <c r="E323" s="149"/>
      <c r="F323" s="149"/>
      <c r="G323" s="149"/>
      <c r="H323" s="150" t="s">
        <v>180</v>
      </c>
      <c r="I323" s="150"/>
      <c r="J323" s="150"/>
      <c r="K323" s="150"/>
      <c r="L323" s="151"/>
      <c r="M323" s="59"/>
      <c r="N323" s="57"/>
    </row>
    <row r="324" spans="1:14" ht="12">
      <c r="A324" s="145"/>
      <c r="B324" s="62"/>
      <c r="C324" s="148"/>
      <c r="D324" s="148"/>
      <c r="E324" s="149"/>
      <c r="F324" s="149"/>
      <c r="G324" s="149"/>
      <c r="H324" s="150"/>
      <c r="I324" s="150"/>
      <c r="J324" s="150"/>
      <c r="K324" s="150"/>
      <c r="L324" s="151"/>
      <c r="M324" s="59"/>
      <c r="N324" s="57"/>
    </row>
    <row r="325" spans="1:14" ht="12">
      <c r="A325" s="145"/>
      <c r="B325" s="62" t="s">
        <v>178</v>
      </c>
      <c r="C325" s="148"/>
      <c r="D325" s="148"/>
      <c r="E325" s="149"/>
      <c r="F325" s="149"/>
      <c r="G325" s="149"/>
      <c r="H325" s="150" t="s">
        <v>181</v>
      </c>
      <c r="I325" s="150"/>
      <c r="J325" s="150"/>
      <c r="K325" s="150"/>
      <c r="L325" s="151"/>
      <c r="M325" s="59"/>
      <c r="N325" s="57"/>
    </row>
    <row r="326" spans="1:14" ht="12">
      <c r="A326" s="145"/>
      <c r="B326" s="62"/>
      <c r="C326" s="148"/>
      <c r="D326" s="148"/>
      <c r="E326" s="149"/>
      <c r="F326" s="149"/>
      <c r="G326" s="149"/>
      <c r="H326" s="150"/>
      <c r="I326" s="150"/>
      <c r="J326" s="150"/>
      <c r="K326" s="150"/>
      <c r="L326" s="151"/>
      <c r="M326" s="59"/>
      <c r="N326" s="57"/>
    </row>
    <row r="327" spans="1:14" ht="12">
      <c r="A327" s="145"/>
      <c r="B327" s="62" t="s">
        <v>47</v>
      </c>
      <c r="C327" s="148"/>
      <c r="D327" s="148"/>
      <c r="E327" s="149"/>
      <c r="F327" s="149"/>
      <c r="G327" s="149"/>
      <c r="H327" s="150" t="s">
        <v>103</v>
      </c>
      <c r="I327" s="150"/>
      <c r="J327" s="150"/>
      <c r="K327" s="150"/>
      <c r="L327" s="151"/>
      <c r="M327" s="59"/>
      <c r="N327" s="57"/>
    </row>
    <row r="328" spans="1:14" ht="12">
      <c r="A328" s="145"/>
      <c r="B328" s="62"/>
      <c r="C328" s="148"/>
      <c r="D328" s="148"/>
      <c r="E328" s="149"/>
      <c r="F328" s="149"/>
      <c r="G328" s="149"/>
      <c r="H328" s="150"/>
      <c r="I328" s="150"/>
      <c r="J328" s="150"/>
      <c r="K328" s="150"/>
      <c r="L328" s="151"/>
      <c r="M328" s="59"/>
      <c r="N328" s="57"/>
    </row>
    <row r="329" spans="1:14" ht="12">
      <c r="A329" s="153"/>
      <c r="B329" s="62" t="s">
        <v>133</v>
      </c>
      <c r="C329" s="148"/>
      <c r="D329" s="148"/>
      <c r="E329" s="149"/>
      <c r="F329" s="149"/>
      <c r="G329" s="149"/>
      <c r="H329" s="150" t="s">
        <v>38</v>
      </c>
      <c r="I329" s="150"/>
      <c r="J329" s="150"/>
      <c r="K329" s="150"/>
      <c r="L329" s="151"/>
      <c r="M329" s="59"/>
      <c r="N329" s="57"/>
    </row>
    <row r="330" spans="1:14" ht="12">
      <c r="A330" s="62"/>
      <c r="B330" s="62"/>
      <c r="C330" s="148"/>
      <c r="D330" s="148"/>
      <c r="E330" s="149"/>
      <c r="F330" s="149"/>
      <c r="G330" s="149"/>
      <c r="H330" s="150"/>
      <c r="I330" s="150"/>
      <c r="J330" s="150"/>
      <c r="K330" s="150"/>
      <c r="L330" s="151"/>
      <c r="M330" s="59"/>
      <c r="N330" s="57"/>
    </row>
    <row r="331" spans="1:16" s="4" customFormat="1" ht="12.75">
      <c r="A331" s="237"/>
      <c r="B331" s="237"/>
      <c r="C331" s="148"/>
      <c r="D331" s="148"/>
      <c r="E331" s="149"/>
      <c r="F331" s="149"/>
      <c r="G331" s="149"/>
      <c r="H331" s="150"/>
      <c r="I331" s="154"/>
      <c r="J331" s="154"/>
      <c r="K331" s="154"/>
      <c r="L331" s="151"/>
      <c r="M331" s="59"/>
      <c r="N331" s="57"/>
      <c r="O331" s="287"/>
      <c r="P331" s="13"/>
    </row>
    <row r="337" ht="12"/>
    <row r="338" ht="12"/>
    <row r="339" ht="12"/>
    <row r="350" ht="12"/>
    <row r="351" ht="12"/>
    <row r="352" ht="12"/>
    <row r="353" ht="12"/>
    <row r="370" ht="12"/>
    <row r="371" ht="12"/>
    <row r="372" ht="12"/>
    <row r="373" ht="12"/>
    <row r="374" ht="12"/>
    <row r="375" ht="12"/>
    <row r="376" ht="12"/>
    <row r="377" ht="12"/>
    <row r="378" ht="12"/>
  </sheetData>
  <sheetProtection password="D8DE" sheet="1"/>
  <mergeCells count="83">
    <mergeCell ref="B231:B233"/>
    <mergeCell ref="B251:B254"/>
    <mergeCell ref="B259:B261"/>
    <mergeCell ref="B262:B264"/>
    <mergeCell ref="B234:B236"/>
    <mergeCell ref="B237:B239"/>
    <mergeCell ref="B240:B242"/>
    <mergeCell ref="B247:B250"/>
    <mergeCell ref="A258:L258"/>
    <mergeCell ref="B225:B227"/>
    <mergeCell ref="B228:B230"/>
    <mergeCell ref="B207:B209"/>
    <mergeCell ref="B210:B212"/>
    <mergeCell ref="B213:B215"/>
    <mergeCell ref="B216:B218"/>
    <mergeCell ref="B173:B178"/>
    <mergeCell ref="B179:B184"/>
    <mergeCell ref="B189:B191"/>
    <mergeCell ref="B192:B194"/>
    <mergeCell ref="B219:B221"/>
    <mergeCell ref="B222:B224"/>
    <mergeCell ref="B167:B172"/>
    <mergeCell ref="B121:B126"/>
    <mergeCell ref="B131:B136"/>
    <mergeCell ref="B137:B142"/>
    <mergeCell ref="B143:B148"/>
    <mergeCell ref="A130:L130"/>
    <mergeCell ref="A50:L50"/>
    <mergeCell ref="B79:B84"/>
    <mergeCell ref="B85:B90"/>
    <mergeCell ref="B91:B96"/>
    <mergeCell ref="B73:B78"/>
    <mergeCell ref="A72:L72"/>
    <mergeCell ref="B51:B56"/>
    <mergeCell ref="B63:B68"/>
    <mergeCell ref="B57:B62"/>
    <mergeCell ref="A1:L1"/>
    <mergeCell ref="A3:L3"/>
    <mergeCell ref="A4:L4"/>
    <mergeCell ref="A5:L5"/>
    <mergeCell ref="A22:L22"/>
    <mergeCell ref="A17:L17"/>
    <mergeCell ref="A16:L16"/>
    <mergeCell ref="A27:L27"/>
    <mergeCell ref="E35:G35"/>
    <mergeCell ref="A6:L6"/>
    <mergeCell ref="A23:L23"/>
    <mergeCell ref="A25:L25"/>
    <mergeCell ref="A26:L26"/>
    <mergeCell ref="A7:L7"/>
    <mergeCell ref="A15:L15"/>
    <mergeCell ref="A18:L18"/>
    <mergeCell ref="A20:L20"/>
    <mergeCell ref="B313:L313"/>
    <mergeCell ref="B293:L293"/>
    <mergeCell ref="D36:D43"/>
    <mergeCell ref="A19:L19"/>
    <mergeCell ref="A21:L21"/>
    <mergeCell ref="C36:C43"/>
    <mergeCell ref="A48:L48"/>
    <mergeCell ref="A24:L24"/>
    <mergeCell ref="A28:L28"/>
    <mergeCell ref="A46:L46"/>
    <mergeCell ref="B97:B102"/>
    <mergeCell ref="B103:B108"/>
    <mergeCell ref="B109:B114"/>
    <mergeCell ref="B115:B120"/>
    <mergeCell ref="B301:L301"/>
    <mergeCell ref="A188:L188"/>
    <mergeCell ref="A246:L246"/>
    <mergeCell ref="B149:B154"/>
    <mergeCell ref="B155:B160"/>
    <mergeCell ref="B161:B166"/>
    <mergeCell ref="B315:L315"/>
    <mergeCell ref="B195:B197"/>
    <mergeCell ref="B198:B200"/>
    <mergeCell ref="B201:B203"/>
    <mergeCell ref="B204:B206"/>
    <mergeCell ref="B312:L312"/>
    <mergeCell ref="B314:L314"/>
    <mergeCell ref="B310:L310"/>
    <mergeCell ref="B292:L292"/>
    <mergeCell ref="B306:L306"/>
  </mergeCells>
  <conditionalFormatting sqref="P54">
    <cfRule type="expression" priority="1772" dxfId="0" stopIfTrue="1">
      <formula>AND($E$56&gt;3,$D51&gt;0)</formula>
    </cfRule>
  </conditionalFormatting>
  <conditionalFormatting sqref="H285 J285">
    <cfRule type="expression" priority="42" dxfId="52" stopIfTrue="1">
      <formula>H285+I285&gt;10</formula>
    </cfRule>
  </conditionalFormatting>
  <conditionalFormatting sqref="I285 K285">
    <cfRule type="expression" priority="41" dxfId="52" stopIfTrue="1">
      <formula>H285+I285&gt;10</formula>
    </cfRule>
  </conditionalFormatting>
  <conditionalFormatting sqref="H287 J287">
    <cfRule type="expression" priority="38" dxfId="52" stopIfTrue="1">
      <formula>H287+I287&gt;12</formula>
    </cfRule>
  </conditionalFormatting>
  <conditionalFormatting sqref="I287 K287">
    <cfRule type="expression" priority="37" dxfId="52" stopIfTrue="1">
      <formula>H287+I287&gt;12</formula>
    </cfRule>
  </conditionalFormatting>
  <conditionalFormatting sqref="E265 E255 E243 E185 E127 E69">
    <cfRule type="cellIs" priority="1834" dxfId="0" operator="notEqual" stopIfTrue="1">
      <formula>E70*36</formula>
    </cfRule>
  </conditionalFormatting>
  <conditionalFormatting sqref="H266:J266">
    <cfRule type="expression" priority="1730" dxfId="10" stopIfTrue="1">
      <formula>AND(NOT(OR(NOT(ISNA(MATCH(1,$C262:$C266,0))),NOT(ISNA(MATCH(1,$D262:$D266,0))))),H266&lt;&gt;0)</formula>
    </cfRule>
  </conditionalFormatting>
  <conditionalFormatting sqref="E56 E62 E68 E78 E84 E90 E96 E102 E108 E114 E120 E126 E136 E142 E148 E154 E160 E166 E172 E178 E184 E194 E200 E206 E212 E218 E224 E230 E236 E242">
    <cfRule type="expression" priority="1872" dxfId="0" stopIfTrue="1">
      <formula>E56&lt;&gt;SUM(H56:K56)</formula>
    </cfRule>
    <cfRule type="expression" priority="1873" dxfId="0" stopIfTrue="1">
      <formula>E51/E56&lt;&gt;36</formula>
    </cfRule>
    <cfRule type="expression" priority="1874" dxfId="0" stopIfTrue="1">
      <formula>E56&lt;&gt;INT(E56)</formula>
    </cfRule>
  </conditionalFormatting>
  <conditionalFormatting sqref="E250 E254">
    <cfRule type="expression" priority="1877" dxfId="0" stopIfTrue="1">
      <formula>E250&lt;&gt;SUM(H250:K250)</formula>
    </cfRule>
    <cfRule type="expression" priority="1878" dxfId="0" stopIfTrue="1">
      <formula>E247/E250&lt;&gt;36</formula>
    </cfRule>
    <cfRule type="expression" priority="1879" dxfId="0" stopIfTrue="1">
      <formula>E250&lt;&gt;INT(E250)</formula>
    </cfRule>
  </conditionalFormatting>
  <conditionalFormatting sqref="C51 C57 C63 C73 C79 C85 C91 C97 C103 C109 C115 C121 C131 C137 C143 C149 C155 C161 C167 C173 C179 C189 C195 C201 C207 C213 C219 C225 C231 C237">
    <cfRule type="expression" priority="1885" dxfId="0" stopIfTrue="1">
      <formula>AND(INDEX($H56:$K56,1,$C51)=0,$C51&gt;0)</formula>
    </cfRule>
    <cfRule type="expression" priority="1886" dxfId="0" stopIfTrue="1">
      <formula>OR(AND($C51=1,$H56&lt;3),AND($C51=2,$I56&lt;3),AND($C51=3,$J56&lt;3),AND($C51=4,$K56&lt;3))</formula>
    </cfRule>
  </conditionalFormatting>
  <conditionalFormatting sqref="C52 C58 C64 C74 C80 C86 C92 C98 C104 C110 C116 C122 C132 C138 C144 C150 C156 C162 C168 C174 C180 C190 C196 C202 C208 C214 C220 C226 C232 C238">
    <cfRule type="expression" priority="1887" dxfId="0" stopIfTrue="1">
      <formula>AND(INDEX($H56:$K56,1,$C52)=0,$C52&gt;0)</formula>
    </cfRule>
    <cfRule type="expression" priority="1888" dxfId="0" stopIfTrue="1">
      <formula>OR(AND($C52=1,$H56&lt;3),AND($C52=2,$I56&lt;3),AND($C52=3,$J56&lt;3),AND($C52=4,$K56&lt;3))</formula>
    </cfRule>
  </conditionalFormatting>
  <conditionalFormatting sqref="C53 C59 C65 C75 C81 C87 C93 C99 C105 C111 C117 C123 C133 C139 C145 C151 C157 C163 C169 C175 C181 C191 C197 C203 C209 C215 C221 C227 C233 C239">
    <cfRule type="expression" priority="1889" dxfId="0" stopIfTrue="1">
      <formula>AND(INDEX($H56:$K56,1,$C53)=0,$C53&gt;0)</formula>
    </cfRule>
    <cfRule type="expression" priority="1890" dxfId="0" stopIfTrue="1">
      <formula>OR(AND($C53=1,$H56&lt;3),AND($C53=2,$I56&lt;3),AND($C53=3,$J56&lt;3),AND($C53=4,$K56&lt;3))</formula>
    </cfRule>
  </conditionalFormatting>
  <conditionalFormatting sqref="C54 C60 C66 C76 C82 C88 C94 C100 C106 C112 C118 C124 C134 C140 C146 C152 C158 C164 C170 C176 C182 C192 C198 C204 C210 C216 C222 C228 C234 C240">
    <cfRule type="expression" priority="1891" dxfId="0" stopIfTrue="1">
      <formula>AND(INDEX($H56:$K56,1,$C54)=0,$C54&gt;0)</formula>
    </cfRule>
    <cfRule type="expression" priority="1892" dxfId="0" stopIfTrue="1">
      <formula>OR(AND($C54=1,$H56&lt;3),AND($C54=2,$I56&lt;3),AND($C54=3,$J56&lt;3),AND($C54=4,$K56&lt;3))</formula>
    </cfRule>
  </conditionalFormatting>
  <conditionalFormatting sqref="D51 D57 D63 D73 D79 D85 D91 D97 D103 D109 D115 D121 D131 D137 D143 D149 D155 D161 D167 D173 D179 D189 D195 D201 D207 D213 D219 D225 D231 D237">
    <cfRule type="expression" priority="1893" dxfId="0" stopIfTrue="1">
      <formula>AND(INDEX($H56:$K56,1,$D51)=0,$D51&gt;0)</formula>
    </cfRule>
    <cfRule type="expression" priority="1894" dxfId="0" stopIfTrue="1">
      <formula>OR(AND($D51=1,$H56&gt;3),AND($D51=2,$I56&gt;3),AND($D51=3,$J56&gt;3),AND($D51=4,$K56&gt;3))</formula>
    </cfRule>
  </conditionalFormatting>
  <conditionalFormatting sqref="D52 D58 D64 D74 D80 D86 D92 D98 D104 D110 D116 D122 D132 D138 D144 D150 D156 D162 D168 D174 D180 D190 D196 D202 D208 D214 D220 D226 D232 D238">
    <cfRule type="expression" priority="1895" dxfId="0" stopIfTrue="1">
      <formula>AND(INDEX($H56:$K56,1,$D52)=0,$D52&gt;0)</formula>
    </cfRule>
    <cfRule type="expression" priority="1896" dxfId="0" stopIfTrue="1">
      <formula>OR(AND($D52=1,$H56&gt;3),AND($D52=2,$I56&gt;3),AND($D52=3,$J56&gt;3),AND($D52=4,$K56&gt;3))</formula>
    </cfRule>
  </conditionalFormatting>
  <conditionalFormatting sqref="D53 D59 D65 D75 D81 D87 D93 D99 D105 D111 D117 D123 D133 D139 D145 D151 D157 D163 D169 D175 D181 D191 D197 D203 D209 D215 D221 D227 D233 D239">
    <cfRule type="expression" priority="1897" dxfId="0" stopIfTrue="1">
      <formula>AND(INDEX($H56:$K56,1,$D53)=0,$D53&gt;0)</formula>
    </cfRule>
    <cfRule type="expression" priority="1898" dxfId="0" stopIfTrue="1">
      <formula>OR(AND($D53=1,$H56&gt;3),AND($D53=2,$I56&gt;3),AND($D53=3,$J56&gt;3),AND($D53=4,$K56&gt;3))</formula>
    </cfRule>
  </conditionalFormatting>
  <conditionalFormatting sqref="D54 D60 D66 D76 D82 D88 D94 D100 D106 D112 D118 D124 D134 D140 D146 D152 D158 D164 D170 D176 D182 D192 D198 D204 D210 D216 D222 D228 D234 D240">
    <cfRule type="expression" priority="1899" dxfId="0" stopIfTrue="1">
      <formula>AND(INDEX($H56:$K56,1,$D54)=0,$D54&gt;0)</formula>
    </cfRule>
    <cfRule type="expression" priority="1900" dxfId="0" stopIfTrue="1">
      <formula>OR(AND($D54=1,$H56&gt;3),AND($D54=2,$I56&gt;3),AND($D54=3,$J56&gt;3),AND($D54=4,$K56&gt;3))</formula>
    </cfRule>
  </conditionalFormatting>
  <conditionalFormatting sqref="I56 I62 I68 I78 I84 I90 I96 I102 I108 I114 I120 I126 I136 I142 I148 I154 I160 I166 I172 I178 I184 I194 I200 I206 I212 I218 I224 I230 I236 I242 I250 I254">
    <cfRule type="expression" priority="1901" dxfId="0" stopIfTrue="1">
      <formula>AND(NOT(OR(NOT(ISNA(MATCH(2,$C51:$C56,0))),NOT(ISNA(MATCH(2,$D51:$D56,0))))),I56&lt;&gt;0)</formula>
    </cfRule>
    <cfRule type="expression" priority="1902" dxfId="0" stopIfTrue="1">
      <formula>I56&lt;&gt;INT(I56)</formula>
    </cfRule>
    <cfRule type="expression" priority="1903" dxfId="0" stopIfTrue="1">
      <formula>AND(I56&gt;0,I56&lt;2)</formula>
    </cfRule>
  </conditionalFormatting>
  <conditionalFormatting sqref="H56 H62 H68 H78 H84 H90 H96 H102 H108 H114 H120 H126 H136 H142 H148 H154 H160 H166 H172 H178 H184 H194 H200 H206 H212 H218 H224 H230 H236 H242 H250 H254">
    <cfRule type="expression" priority="1904" dxfId="0" stopIfTrue="1">
      <formula>AND(NOT(OR(NOT(ISNA(MATCH(1,$C51:$C56,0))),NOT(ISNA(MATCH(1,$D51:$D56,0))))),H56&lt;&gt;0)</formula>
    </cfRule>
    <cfRule type="expression" priority="1905" dxfId="0" stopIfTrue="1">
      <formula>H56&lt;&gt;INT(H56)</formula>
    </cfRule>
    <cfRule type="expression" priority="1906" dxfId="0" stopIfTrue="1">
      <formula>AND(H56&gt;0,H56&lt;2)</formula>
    </cfRule>
  </conditionalFormatting>
  <conditionalFormatting sqref="J56 J62 J68 J78 J84 J90 J96 J102 J108 J114 J120 J126 J136 J142 J148 J154 J160 J166 J172 J178 J184 J194 J200 J206 J212 J218 J224 J230 J236 J242 J250 J254">
    <cfRule type="expression" priority="1907" dxfId="0" stopIfTrue="1">
      <formula>AND(NOT(OR(NOT(ISNA(MATCH(3,$C51:$C56,0))),NOT(ISNA(MATCH(3,$D51:$D56,0))))),J56&lt;&gt;0)</formula>
    </cfRule>
    <cfRule type="expression" priority="1908" dxfId="0" stopIfTrue="1">
      <formula>J56&lt;&gt;INT(J56)</formula>
    </cfRule>
    <cfRule type="expression" priority="1909" dxfId="0" stopIfTrue="1">
      <formula>AND(J56&gt;0,J56&lt;2)</formula>
    </cfRule>
  </conditionalFormatting>
  <conditionalFormatting sqref="K56 K62 K68 K78 K84 K90 K96 K102 K108 K114 K120 K126 K136 K142 K148 K154 K160 K166 K172 K178 K184 K194 K200 K206 K212 K218 K224 K230 K236 K242 K250 K254">
    <cfRule type="expression" priority="1910" dxfId="0" stopIfTrue="1">
      <formula>AND(NOT(OR(NOT(ISNA(MATCH(4,$C51:$C56,0))),NOT(ISNA(MATCH(4,$D51:$D56,0))))),K56&lt;&gt;0)</formula>
    </cfRule>
    <cfRule type="expression" priority="1911" dxfId="0" stopIfTrue="1">
      <formula>K56&lt;&gt;INT(K56)</formula>
    </cfRule>
    <cfRule type="expression" priority="1912" dxfId="0" stopIfTrue="1">
      <formula>AND(K56&gt;0,K56&lt;2)</formula>
    </cfRule>
  </conditionalFormatting>
  <conditionalFormatting sqref="E283">
    <cfRule type="cellIs" priority="1741" dxfId="0" operator="greaterThan" stopIfTrue="1">
      <formula>0.2</formula>
    </cfRule>
  </conditionalFormatting>
  <conditionalFormatting sqref="H271:K271">
    <cfRule type="cellIs" priority="294" dxfId="10" operator="notEqual">
      <formula>30</formula>
    </cfRule>
  </conditionalFormatting>
  <conditionalFormatting sqref="K280">
    <cfRule type="cellIs" priority="293" dxfId="10" operator="greaterThan">
      <formula>20</formula>
    </cfRule>
  </conditionalFormatting>
  <conditionalFormatting sqref="H274:K274">
    <cfRule type="cellIs" priority="1759" dxfId="0" operator="notEqual" stopIfTrue="1">
      <formula>54</formula>
    </cfRule>
  </conditionalFormatting>
  <conditionalFormatting sqref="E274">
    <cfRule type="cellIs" priority="34" dxfId="10" operator="notEqual" stopIfTrue="1">
      <formula>4320</formula>
    </cfRule>
  </conditionalFormatting>
  <conditionalFormatting sqref="E271">
    <cfRule type="cellIs" priority="33" dxfId="10" operator="notEqual" stopIfTrue="1">
      <formula>120</formula>
    </cfRule>
  </conditionalFormatting>
  <conditionalFormatting sqref="H51:K53 H57:K59 H73:K75 H79:K81 H85:K87 H91:K93 H97:K99 H103:K105 H109:K111 H115:K117 H121:K123 H131:K133 H137:K139 H143:K145 H149:K151 H155:K157 H161:K163 H167:K169 H173:K175 H179:K181 H189:K191 H195:K197 H201:K203 H207:K209 H213:K215 H219:K221 H225:K227 H231:K233 H237:K239 H247:K247 H251:K251 H63:K65">
    <cfRule type="expression" priority="1792" dxfId="0" stopIfTrue="1">
      <formula>MOD(H51,0.5)&lt;&gt;0</formula>
    </cfRule>
  </conditionalFormatting>
  <conditionalFormatting sqref="H280:J280">
    <cfRule type="cellIs" priority="1848" dxfId="0" operator="greaterThan" stopIfTrue="1">
      <formula>20</formula>
    </cfRule>
    <cfRule type="cellIs" priority="1849" dxfId="0" operator="lessThan" stopIfTrue="1">
      <formula>14</formula>
    </cfRule>
  </conditionalFormatting>
  <conditionalFormatting sqref="E70 E266">
    <cfRule type="cellIs" priority="1875" dxfId="0" operator="notEqual" stopIfTrue="1">
      <formula>6</formula>
    </cfRule>
    <cfRule type="expression" priority="1876" dxfId="0" stopIfTrue="1">
      <formula>E70&lt;&gt;INT(E70)</formula>
    </cfRule>
  </conditionalFormatting>
  <conditionalFormatting sqref="E128 E186 E244">
    <cfRule type="cellIs" priority="1880" dxfId="0" operator="notEqual" stopIfTrue="1">
      <formula>18</formula>
    </cfRule>
    <cfRule type="expression" priority="1881" dxfId="0" stopIfTrue="1">
      <formula>E128&lt;&gt;INT(E128)</formula>
    </cfRule>
  </conditionalFormatting>
  <conditionalFormatting sqref="E256">
    <cfRule type="cellIs" priority="1882" dxfId="0" operator="notEqual" stopIfTrue="1">
      <formula>54</formula>
    </cfRule>
    <cfRule type="expression" priority="1883" dxfId="0" stopIfTrue="1">
      <formula>E256&lt;&gt;INT(E256)</formula>
    </cfRule>
  </conditionalFormatting>
  <conditionalFormatting sqref="H280:J280">
    <cfRule type="cellIs" priority="1884" dxfId="0" operator="notBetween" stopIfTrue="1">
      <formula>14</formula>
      <formula>20</formula>
    </cfRule>
  </conditionalFormatting>
  <printOptions horizontalCentered="1"/>
  <pageMargins left="0.5511811023622047" right="0.5118110236220472" top="0.4724409448818898" bottom="0.5118110236220472" header="0" footer="0"/>
  <pageSetup fitToHeight="0" horizontalDpi="600" verticalDpi="600" orientation="portrait" paperSize="9" scale="78" r:id="rId3"/>
  <rowBreaks count="3" manualBreakCount="3">
    <brk id="84" max="11" man="1"/>
    <brk id="244" max="11" man="1"/>
    <brk id="314"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CLD012</cp:lastModifiedBy>
  <cp:lastPrinted>2016-02-11T09:16:04Z</cp:lastPrinted>
  <dcterms:created xsi:type="dcterms:W3CDTF">2000-02-04T13:45:09Z</dcterms:created>
  <dcterms:modified xsi:type="dcterms:W3CDTF">2017-03-17T10:49:13Z</dcterms:modified>
  <cp:category/>
  <cp:version/>
  <cp:contentType/>
  <cp:contentStatus/>
</cp:coreProperties>
</file>